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3. DADOS NIELSEN\49. SETEMBRO 2024\"/>
    </mc:Choice>
  </mc:AlternateContent>
  <xr:revisionPtr revIDLastSave="0" documentId="13_ncr:1_{BA49F7EB-0342-45B5-A24B-B318D840AEA9}" xr6:coauthVersionLast="47" xr6:coauthVersionMax="47" xr10:uidLastSave="{00000000-0000-0000-0000-000000000000}"/>
  <bookViews>
    <workbookView xWindow="21480" yWindow="-120" windowWidth="21840" windowHeight="13020" xr2:uid="{00000000-000D-0000-FFFF-FFFF00000000}"/>
  </bookViews>
  <sheets>
    <sheet name="Indice" sheetId="14" r:id="rId1"/>
    <sheet name="0" sheetId="32" r:id="rId2"/>
    <sheet name="1" sheetId="16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'11'!$A$5:$AG$48</definedName>
    <definedName name="_xlnm.Print_Area" localSheetId="13">'12'!$A$5:$AG$39</definedName>
    <definedName name="_xlnm.Print_Area" localSheetId="14">'13'!$A$5:$AG$27</definedName>
    <definedName name="_xlnm.Print_Area" localSheetId="15">'14'!$A$5:$AG$36</definedName>
    <definedName name="_xlnm.Print_Area" localSheetId="6">'5'!$A$4:$AI$71</definedName>
    <definedName name="_xlnm.Print_Area" localSheetId="7">'6'!$A$4:$AI$71</definedName>
    <definedName name="_xlnm.Print_Area" localSheetId="8">'7'!$A$4:$AI$71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8" i="33" l="1"/>
  <c r="Y59" i="33"/>
  <c r="Y69" i="33"/>
  <c r="C78" i="33"/>
  <c r="D78" i="33"/>
  <c r="E78" i="33"/>
  <c r="F78" i="33"/>
  <c r="G78" i="33"/>
  <c r="H78" i="33"/>
  <c r="I78" i="33"/>
  <c r="J78" i="33"/>
  <c r="K78" i="33"/>
  <c r="L78" i="33"/>
  <c r="C79" i="33"/>
  <c r="D79" i="33"/>
  <c r="E79" i="33"/>
  <c r="F79" i="33"/>
  <c r="G79" i="33"/>
  <c r="H79" i="33"/>
  <c r="I79" i="33"/>
  <c r="J79" i="33"/>
  <c r="K79" i="33"/>
  <c r="L79" i="33"/>
  <c r="C80" i="33"/>
  <c r="D80" i="33"/>
  <c r="E80" i="33"/>
  <c r="F80" i="33"/>
  <c r="G80" i="33"/>
  <c r="H80" i="33"/>
  <c r="I80" i="33"/>
  <c r="J80" i="33"/>
  <c r="K80" i="33"/>
  <c r="L80" i="33"/>
  <c r="C81" i="33"/>
  <c r="D81" i="33"/>
  <c r="E81" i="33"/>
  <c r="F81" i="33"/>
  <c r="G81" i="33"/>
  <c r="H81" i="33"/>
  <c r="I81" i="33"/>
  <c r="J81" i="33"/>
  <c r="K81" i="33"/>
  <c r="L81" i="33"/>
  <c r="C82" i="33"/>
  <c r="D82" i="33"/>
  <c r="E82" i="33"/>
  <c r="F82" i="33"/>
  <c r="G82" i="33"/>
  <c r="H82" i="33"/>
  <c r="I82" i="33"/>
  <c r="J82" i="33"/>
  <c r="K82" i="33"/>
  <c r="L82" i="33"/>
  <c r="H83" i="33"/>
  <c r="I83" i="33"/>
  <c r="J83" i="33"/>
  <c r="K83" i="33"/>
  <c r="L83" i="33"/>
  <c r="F84" i="33"/>
  <c r="G84" i="33"/>
  <c r="J84" i="33"/>
  <c r="L84" i="33"/>
  <c r="C85" i="33"/>
  <c r="D85" i="33"/>
  <c r="E85" i="33"/>
  <c r="F85" i="33"/>
  <c r="G85" i="33"/>
  <c r="H85" i="33"/>
  <c r="I85" i="33"/>
  <c r="J85" i="33"/>
  <c r="K85" i="33"/>
  <c r="L85" i="33"/>
  <c r="C86" i="33"/>
  <c r="D86" i="33"/>
  <c r="E86" i="33"/>
  <c r="F86" i="33"/>
  <c r="G86" i="33"/>
  <c r="H86" i="33"/>
  <c r="I86" i="33"/>
  <c r="J86" i="33"/>
  <c r="K86" i="33"/>
  <c r="L86" i="33"/>
  <c r="C87" i="33"/>
  <c r="D87" i="33"/>
  <c r="E87" i="33"/>
  <c r="F87" i="33"/>
  <c r="G87" i="33"/>
  <c r="H87" i="33"/>
  <c r="I87" i="33"/>
  <c r="J87" i="33"/>
  <c r="K87" i="33"/>
  <c r="L87" i="33"/>
  <c r="C88" i="33"/>
  <c r="D88" i="33"/>
  <c r="E88" i="33"/>
  <c r="F88" i="33"/>
  <c r="G88" i="33"/>
  <c r="H88" i="33"/>
  <c r="I88" i="33"/>
  <c r="J88" i="33"/>
  <c r="K88" i="33"/>
  <c r="L88" i="33"/>
  <c r="F89" i="33"/>
  <c r="G89" i="33"/>
  <c r="H89" i="33"/>
  <c r="C90" i="33"/>
  <c r="D90" i="33"/>
  <c r="E90" i="33"/>
  <c r="F90" i="33"/>
  <c r="G90" i="33"/>
  <c r="H90" i="33"/>
  <c r="I90" i="33"/>
  <c r="J90" i="33"/>
  <c r="K90" i="33"/>
  <c r="L90" i="33"/>
  <c r="C91" i="33"/>
  <c r="D91" i="33"/>
  <c r="E91" i="33"/>
  <c r="F91" i="33"/>
  <c r="G91" i="33"/>
  <c r="H91" i="33"/>
  <c r="I91" i="33"/>
  <c r="J91" i="33"/>
  <c r="K91" i="33"/>
  <c r="L91" i="33"/>
  <c r="H92" i="33"/>
  <c r="I92" i="33"/>
  <c r="J92" i="33"/>
  <c r="K92" i="33"/>
  <c r="L92" i="33"/>
  <c r="E93" i="33"/>
  <c r="F93" i="33"/>
  <c r="G93" i="33"/>
  <c r="H93" i="33"/>
  <c r="I93" i="33"/>
  <c r="J93" i="33"/>
  <c r="K93" i="33"/>
  <c r="L93" i="33"/>
  <c r="I94" i="33"/>
  <c r="J94" i="33"/>
  <c r="K94" i="33"/>
  <c r="L94" i="33"/>
  <c r="C95" i="33"/>
  <c r="D95" i="33"/>
  <c r="E95" i="33"/>
  <c r="F95" i="33"/>
  <c r="G95" i="33"/>
  <c r="H95" i="33"/>
  <c r="I95" i="33"/>
  <c r="J95" i="33"/>
  <c r="K95" i="33"/>
  <c r="L95" i="33"/>
  <c r="C96" i="33"/>
  <c r="D96" i="33"/>
  <c r="E96" i="33"/>
  <c r="F96" i="33"/>
  <c r="G96" i="33"/>
  <c r="H96" i="33"/>
  <c r="I96" i="33"/>
  <c r="J96" i="33"/>
  <c r="K96" i="33"/>
  <c r="L96" i="33"/>
  <c r="C97" i="33"/>
  <c r="D97" i="33"/>
  <c r="E97" i="33"/>
  <c r="F97" i="33"/>
  <c r="G97" i="33"/>
  <c r="H97" i="33"/>
  <c r="I97" i="33"/>
  <c r="J97" i="33"/>
  <c r="K97" i="33"/>
  <c r="L97" i="33"/>
  <c r="C98" i="33"/>
  <c r="D98" i="33"/>
  <c r="E98" i="33"/>
  <c r="F98" i="33"/>
  <c r="G98" i="33"/>
  <c r="H98" i="33"/>
  <c r="I98" i="33"/>
  <c r="J98" i="33"/>
  <c r="K98" i="33"/>
  <c r="L98" i="33"/>
  <c r="C99" i="33"/>
  <c r="D99" i="33"/>
  <c r="E99" i="33"/>
  <c r="F99" i="33"/>
  <c r="G99" i="33"/>
  <c r="H99" i="33"/>
  <c r="I99" i="33"/>
  <c r="J99" i="33"/>
  <c r="K99" i="33"/>
  <c r="L99" i="33"/>
  <c r="C100" i="33"/>
  <c r="D100" i="33"/>
  <c r="E100" i="33"/>
  <c r="F100" i="33"/>
  <c r="G100" i="33"/>
  <c r="H100" i="33"/>
  <c r="I100" i="33"/>
  <c r="J100" i="33"/>
  <c r="K100" i="33"/>
  <c r="L100" i="33"/>
  <c r="C101" i="33"/>
  <c r="D101" i="33"/>
  <c r="E101" i="33"/>
  <c r="F101" i="33"/>
  <c r="G101" i="33"/>
  <c r="H101" i="33"/>
  <c r="I101" i="33"/>
  <c r="J101" i="33"/>
  <c r="K101" i="33"/>
  <c r="L101" i="33"/>
  <c r="H102" i="33"/>
  <c r="I102" i="33"/>
  <c r="J102" i="33"/>
  <c r="K102" i="33"/>
  <c r="L102" i="33"/>
  <c r="E103" i="33"/>
  <c r="F103" i="33"/>
  <c r="G103" i="33"/>
  <c r="H103" i="33"/>
  <c r="I103" i="33"/>
  <c r="J103" i="33"/>
  <c r="K103" i="33"/>
  <c r="L103" i="33"/>
  <c r="I104" i="33"/>
  <c r="J104" i="33"/>
  <c r="K104" i="33"/>
  <c r="L104" i="33"/>
  <c r="C105" i="33"/>
  <c r="D105" i="33"/>
  <c r="E105" i="33"/>
  <c r="F105" i="33"/>
  <c r="G105" i="33"/>
  <c r="H105" i="33"/>
  <c r="I105" i="33"/>
  <c r="J105" i="33"/>
  <c r="K105" i="33"/>
  <c r="L105" i="33"/>
  <c r="D77" i="33"/>
  <c r="E77" i="33"/>
  <c r="F77" i="33"/>
  <c r="G77" i="33"/>
  <c r="H77" i="33"/>
  <c r="I77" i="33"/>
  <c r="J77" i="33"/>
  <c r="K77" i="33"/>
  <c r="L77" i="33"/>
  <c r="C77" i="33"/>
  <c r="C60" i="30"/>
  <c r="D60" i="30"/>
  <c r="E60" i="30"/>
  <c r="F60" i="30"/>
  <c r="G60" i="30"/>
  <c r="H60" i="30"/>
  <c r="I60" i="30"/>
  <c r="J60" i="30"/>
  <c r="K60" i="30"/>
  <c r="L60" i="30"/>
  <c r="D61" i="30"/>
  <c r="E61" i="30"/>
  <c r="F61" i="30"/>
  <c r="G61" i="30"/>
  <c r="H61" i="30"/>
  <c r="I61" i="30"/>
  <c r="J61" i="30"/>
  <c r="K61" i="30"/>
  <c r="L61" i="30"/>
  <c r="C62" i="30"/>
  <c r="D62" i="30"/>
  <c r="E62" i="30"/>
  <c r="F62" i="30"/>
  <c r="G62" i="30"/>
  <c r="H62" i="30"/>
  <c r="I62" i="30"/>
  <c r="J62" i="30"/>
  <c r="K62" i="30"/>
  <c r="L62" i="30"/>
  <c r="C63" i="30"/>
  <c r="D63" i="30"/>
  <c r="E63" i="30"/>
  <c r="F63" i="30"/>
  <c r="G63" i="30"/>
  <c r="H63" i="30"/>
  <c r="I63" i="30"/>
  <c r="J63" i="30"/>
  <c r="K63" i="30"/>
  <c r="L63" i="30"/>
  <c r="C64" i="30"/>
  <c r="D64" i="30"/>
  <c r="E64" i="30"/>
  <c r="F64" i="30"/>
  <c r="G64" i="30"/>
  <c r="H64" i="30"/>
  <c r="I64" i="30"/>
  <c r="J64" i="30"/>
  <c r="K64" i="30"/>
  <c r="L64" i="30"/>
  <c r="C65" i="30"/>
  <c r="D65" i="30"/>
  <c r="E65" i="30"/>
  <c r="F65" i="30"/>
  <c r="G65" i="30"/>
  <c r="H65" i="30"/>
  <c r="I65" i="30"/>
  <c r="J65" i="30"/>
  <c r="K65" i="30"/>
  <c r="L65" i="30"/>
  <c r="C66" i="30"/>
  <c r="D66" i="30"/>
  <c r="E66" i="30"/>
  <c r="F66" i="30"/>
  <c r="G66" i="30"/>
  <c r="H66" i="30"/>
  <c r="I66" i="30"/>
  <c r="J66" i="30"/>
  <c r="K66" i="30"/>
  <c r="L66" i="30"/>
  <c r="C67" i="30"/>
  <c r="D67" i="30"/>
  <c r="E67" i="30"/>
  <c r="F67" i="30"/>
  <c r="G67" i="30"/>
  <c r="H67" i="30"/>
  <c r="I67" i="30"/>
  <c r="J67" i="30"/>
  <c r="K67" i="30"/>
  <c r="L67" i="30"/>
  <c r="H68" i="30"/>
  <c r="I68" i="30"/>
  <c r="J68" i="30"/>
  <c r="K68" i="30"/>
  <c r="L68" i="30"/>
  <c r="H69" i="30"/>
  <c r="I69" i="30"/>
  <c r="J69" i="30"/>
  <c r="K69" i="30"/>
  <c r="L69" i="30"/>
  <c r="D70" i="30"/>
  <c r="E70" i="30"/>
  <c r="F70" i="30"/>
  <c r="C71" i="30"/>
  <c r="D71" i="30"/>
  <c r="E71" i="30"/>
  <c r="F71" i="30"/>
  <c r="G71" i="30"/>
  <c r="H71" i="30"/>
  <c r="I71" i="30"/>
  <c r="J71" i="30"/>
  <c r="K71" i="30"/>
  <c r="L71" i="30"/>
  <c r="C72" i="30"/>
  <c r="D72" i="30"/>
  <c r="E72" i="30"/>
  <c r="F72" i="30"/>
  <c r="G72" i="30"/>
  <c r="H72" i="30"/>
  <c r="I72" i="30"/>
  <c r="J72" i="30"/>
  <c r="K72" i="30"/>
  <c r="L72" i="30"/>
  <c r="D73" i="30"/>
  <c r="E73" i="30"/>
  <c r="F73" i="30"/>
  <c r="G73" i="30"/>
  <c r="H73" i="30"/>
  <c r="I73" i="30"/>
  <c r="J73" i="30"/>
  <c r="K73" i="30"/>
  <c r="L73" i="30"/>
  <c r="C74" i="30"/>
  <c r="D74" i="30"/>
  <c r="E74" i="30"/>
  <c r="F74" i="30"/>
  <c r="G74" i="30"/>
  <c r="H74" i="30"/>
  <c r="I74" i="30"/>
  <c r="J74" i="30"/>
  <c r="K74" i="30"/>
  <c r="L74" i="30"/>
  <c r="C75" i="30"/>
  <c r="D75" i="30"/>
  <c r="E75" i="30"/>
  <c r="F75" i="30"/>
  <c r="G75" i="30"/>
  <c r="H75" i="30"/>
  <c r="I75" i="30"/>
  <c r="J75" i="30"/>
  <c r="K75" i="30"/>
  <c r="L75" i="30"/>
  <c r="H76" i="30"/>
  <c r="I76" i="30"/>
  <c r="J76" i="30"/>
  <c r="K76" i="30"/>
  <c r="L76" i="30"/>
  <c r="H77" i="30"/>
  <c r="I77" i="30"/>
  <c r="J77" i="30"/>
  <c r="K77" i="30"/>
  <c r="L77" i="30"/>
  <c r="D78" i="30"/>
  <c r="E78" i="30"/>
  <c r="F78" i="30"/>
  <c r="D59" i="30"/>
  <c r="E59" i="30"/>
  <c r="F59" i="30"/>
  <c r="G59" i="30"/>
  <c r="H59" i="30"/>
  <c r="I59" i="30"/>
  <c r="J59" i="30"/>
  <c r="K59" i="30"/>
  <c r="L59" i="30"/>
  <c r="C59" i="30"/>
  <c r="D46" i="30" l="1"/>
  <c r="E46" i="30"/>
  <c r="F46" i="30"/>
  <c r="G46" i="30"/>
  <c r="H46" i="30"/>
  <c r="I46" i="30"/>
  <c r="J46" i="30"/>
  <c r="K46" i="30"/>
  <c r="L46" i="30"/>
  <c r="D47" i="30"/>
  <c r="E47" i="30"/>
  <c r="F47" i="30"/>
  <c r="G47" i="30"/>
  <c r="H47" i="30"/>
  <c r="I47" i="30"/>
  <c r="J47" i="30"/>
  <c r="K47" i="30"/>
  <c r="L47" i="30"/>
  <c r="D48" i="30"/>
  <c r="E48" i="30"/>
  <c r="F48" i="30"/>
  <c r="G48" i="30"/>
  <c r="H48" i="30"/>
  <c r="I48" i="30"/>
  <c r="J48" i="30"/>
  <c r="K48" i="30"/>
  <c r="L48" i="30"/>
  <c r="D49" i="30"/>
  <c r="E49" i="30"/>
  <c r="F49" i="30"/>
  <c r="G49" i="30"/>
  <c r="H49" i="30"/>
  <c r="I49" i="30"/>
  <c r="J49" i="30"/>
  <c r="K49" i="30"/>
  <c r="L49" i="30"/>
  <c r="D50" i="30"/>
  <c r="E50" i="30"/>
  <c r="F50" i="30"/>
  <c r="G50" i="30"/>
  <c r="H50" i="30"/>
  <c r="I50" i="30"/>
  <c r="J50" i="30"/>
  <c r="K50" i="30"/>
  <c r="L50" i="30"/>
  <c r="D51" i="30"/>
  <c r="E51" i="30"/>
  <c r="F51" i="30"/>
  <c r="G51" i="30"/>
  <c r="H51" i="30"/>
  <c r="I51" i="30"/>
  <c r="J51" i="30"/>
  <c r="K51" i="30"/>
  <c r="L51" i="30"/>
  <c r="D52" i="30"/>
  <c r="E52" i="30"/>
  <c r="F52" i="30"/>
  <c r="G52" i="30"/>
  <c r="H52" i="30"/>
  <c r="I52" i="30"/>
  <c r="J52" i="30"/>
  <c r="K52" i="30"/>
  <c r="L52" i="30"/>
  <c r="C52" i="30"/>
  <c r="C51" i="30"/>
  <c r="C50" i="30"/>
  <c r="C49" i="30"/>
  <c r="C48" i="30"/>
  <c r="C47" i="30"/>
  <c r="C46" i="30"/>
  <c r="D20" i="30"/>
  <c r="E20" i="30"/>
  <c r="F20" i="30"/>
  <c r="G20" i="30"/>
  <c r="H20" i="30"/>
  <c r="I20" i="30"/>
  <c r="J20" i="30"/>
  <c r="K20" i="30"/>
  <c r="L20" i="30"/>
  <c r="D21" i="30"/>
  <c r="E21" i="30"/>
  <c r="F21" i="30"/>
  <c r="G21" i="30"/>
  <c r="H21" i="30"/>
  <c r="I21" i="30"/>
  <c r="J21" i="30"/>
  <c r="K21" i="30"/>
  <c r="L21" i="30"/>
  <c r="D22" i="30"/>
  <c r="E22" i="30"/>
  <c r="F22" i="30"/>
  <c r="G22" i="30"/>
  <c r="H22" i="30"/>
  <c r="I22" i="30"/>
  <c r="J22" i="30"/>
  <c r="K22" i="30"/>
  <c r="L22" i="30"/>
  <c r="D23" i="30"/>
  <c r="E23" i="30"/>
  <c r="F23" i="30"/>
  <c r="G23" i="30"/>
  <c r="H23" i="30"/>
  <c r="I23" i="30"/>
  <c r="J23" i="30"/>
  <c r="K23" i="30"/>
  <c r="L23" i="30"/>
  <c r="D24" i="30"/>
  <c r="E24" i="30"/>
  <c r="F24" i="30"/>
  <c r="G24" i="30"/>
  <c r="H24" i="30"/>
  <c r="I24" i="30"/>
  <c r="J24" i="30"/>
  <c r="K24" i="30"/>
  <c r="L24" i="30"/>
  <c r="D25" i="30"/>
  <c r="E25" i="30"/>
  <c r="F25" i="30"/>
  <c r="G25" i="30"/>
  <c r="H25" i="30"/>
  <c r="I25" i="30"/>
  <c r="J25" i="30"/>
  <c r="K25" i="30"/>
  <c r="L25" i="30"/>
  <c r="D26" i="30"/>
  <c r="E26" i="30"/>
  <c r="F26" i="30"/>
  <c r="G26" i="30"/>
  <c r="H26" i="30"/>
  <c r="I26" i="30"/>
  <c r="J26" i="30"/>
  <c r="K26" i="30"/>
  <c r="L26" i="30"/>
  <c r="C26" i="30"/>
  <c r="C25" i="30"/>
  <c r="C24" i="30"/>
  <c r="C23" i="30"/>
  <c r="C22" i="30"/>
  <c r="C21" i="30"/>
  <c r="C20" i="30"/>
  <c r="K67" i="28"/>
  <c r="L67" i="28"/>
  <c r="I30" i="20"/>
  <c r="I29" i="19"/>
  <c r="I30" i="36"/>
  <c r="AA47" i="21"/>
  <c r="K46" i="12"/>
  <c r="L46" i="12"/>
  <c r="N97" i="47"/>
  <c r="Y50" i="47"/>
  <c r="N97" i="46"/>
  <c r="C57" i="22"/>
  <c r="D57" i="22"/>
  <c r="E57" i="22"/>
  <c r="F57" i="22"/>
  <c r="G57" i="22"/>
  <c r="H57" i="22"/>
  <c r="I57" i="22"/>
  <c r="J57" i="22"/>
  <c r="K57" i="22"/>
  <c r="L57" i="22"/>
  <c r="C58" i="22"/>
  <c r="D58" i="22"/>
  <c r="E58" i="22"/>
  <c r="F58" i="22"/>
  <c r="G58" i="22"/>
  <c r="H58" i="22"/>
  <c r="I58" i="22"/>
  <c r="J58" i="22"/>
  <c r="K58" i="22"/>
  <c r="L58" i="22"/>
  <c r="C59" i="22"/>
  <c r="D59" i="22"/>
  <c r="E59" i="22"/>
  <c r="F59" i="22"/>
  <c r="G59" i="22"/>
  <c r="C60" i="22"/>
  <c r="D60" i="22"/>
  <c r="E60" i="22"/>
  <c r="F60" i="22"/>
  <c r="G60" i="22"/>
  <c r="H60" i="22"/>
  <c r="I60" i="22"/>
  <c r="J60" i="22"/>
  <c r="K60" i="22"/>
  <c r="L60" i="22"/>
  <c r="C61" i="22"/>
  <c r="D61" i="22"/>
  <c r="E61" i="22"/>
  <c r="F61" i="22"/>
  <c r="G61" i="22"/>
  <c r="H61" i="22"/>
  <c r="I61" i="22"/>
  <c r="J61" i="22"/>
  <c r="K61" i="22"/>
  <c r="L61" i="22"/>
  <c r="C62" i="22"/>
  <c r="D62" i="22"/>
  <c r="E62" i="22"/>
  <c r="F62" i="22"/>
  <c r="G62" i="22"/>
  <c r="H62" i="22"/>
  <c r="I62" i="22"/>
  <c r="J62" i="22"/>
  <c r="K62" i="22"/>
  <c r="L62" i="22"/>
  <c r="C63" i="22"/>
  <c r="D63" i="22"/>
  <c r="E63" i="22"/>
  <c r="F63" i="22"/>
  <c r="G63" i="22"/>
  <c r="H63" i="22"/>
  <c r="I63" i="22"/>
  <c r="J63" i="22"/>
  <c r="K63" i="22"/>
  <c r="L63" i="22"/>
  <c r="C64" i="22"/>
  <c r="D64" i="22"/>
  <c r="E64" i="22"/>
  <c r="F64" i="22"/>
  <c r="G64" i="22"/>
  <c r="H64" i="22"/>
  <c r="I64" i="22"/>
  <c r="J64" i="22"/>
  <c r="K64" i="22"/>
  <c r="L64" i="22"/>
  <c r="C65" i="22"/>
  <c r="D65" i="22"/>
  <c r="E65" i="22"/>
  <c r="F65" i="22"/>
  <c r="G65" i="22"/>
  <c r="H65" i="22"/>
  <c r="I65" i="22"/>
  <c r="J65" i="22"/>
  <c r="K65" i="22"/>
  <c r="L65" i="22"/>
  <c r="C66" i="22"/>
  <c r="D66" i="22"/>
  <c r="E66" i="22"/>
  <c r="F66" i="22"/>
  <c r="G66" i="22"/>
  <c r="H66" i="22"/>
  <c r="I66" i="22"/>
  <c r="J66" i="22"/>
  <c r="K66" i="22"/>
  <c r="L66" i="22"/>
  <c r="C67" i="22"/>
  <c r="D67" i="22"/>
  <c r="E67" i="22"/>
  <c r="F67" i="22"/>
  <c r="G67" i="22"/>
  <c r="H67" i="22"/>
  <c r="I67" i="22"/>
  <c r="J67" i="22"/>
  <c r="K67" i="22"/>
  <c r="L67" i="22"/>
  <c r="C68" i="22"/>
  <c r="D68" i="22"/>
  <c r="E68" i="22"/>
  <c r="F68" i="22"/>
  <c r="G68" i="22"/>
  <c r="H68" i="22"/>
  <c r="I68" i="22"/>
  <c r="J68" i="22"/>
  <c r="K68" i="22"/>
  <c r="L68" i="22"/>
  <c r="C69" i="22"/>
  <c r="D69" i="22"/>
  <c r="E69" i="22"/>
  <c r="F69" i="22"/>
  <c r="G69" i="22"/>
  <c r="H69" i="22"/>
  <c r="I69" i="22"/>
  <c r="J69" i="22"/>
  <c r="K69" i="22"/>
  <c r="L69" i="22"/>
  <c r="C70" i="22"/>
  <c r="D70" i="22"/>
  <c r="E70" i="22"/>
  <c r="F70" i="22"/>
  <c r="G70" i="22"/>
  <c r="H70" i="22"/>
  <c r="I70" i="22"/>
  <c r="J70" i="22"/>
  <c r="K70" i="22"/>
  <c r="L70" i="22"/>
  <c r="C71" i="22"/>
  <c r="D71" i="22"/>
  <c r="E71" i="22"/>
  <c r="F71" i="22"/>
  <c r="G71" i="22"/>
  <c r="H71" i="22"/>
  <c r="I71" i="22"/>
  <c r="J71" i="22"/>
  <c r="K71" i="22"/>
  <c r="L71" i="22"/>
  <c r="D56" i="22"/>
  <c r="E56" i="22"/>
  <c r="F56" i="22"/>
  <c r="G56" i="22"/>
  <c r="H56" i="22"/>
  <c r="I56" i="22"/>
  <c r="J56" i="22"/>
  <c r="K56" i="22"/>
  <c r="L56" i="22"/>
  <c r="C56" i="22"/>
  <c r="H9" i="36"/>
  <c r="I9" i="36"/>
  <c r="H18" i="36"/>
  <c r="I18" i="36"/>
  <c r="W48" i="33"/>
  <c r="V48" i="33"/>
  <c r="V49" i="33"/>
  <c r="N85" i="33"/>
  <c r="N90" i="33"/>
  <c r="L7" i="21"/>
  <c r="K7" i="21"/>
  <c r="T43" i="22"/>
  <c r="T53" i="33"/>
  <c r="T54" i="33"/>
  <c r="T55" i="33"/>
  <c r="T56" i="33"/>
  <c r="T57" i="33"/>
  <c r="T58" i="33"/>
  <c r="T59" i="33"/>
  <c r="T60" i="33"/>
  <c r="T52" i="33"/>
  <c r="N48" i="33"/>
  <c r="O48" i="33"/>
  <c r="P48" i="33"/>
  <c r="U48" i="33"/>
  <c r="T44" i="33"/>
  <c r="T45" i="33"/>
  <c r="T46" i="33"/>
  <c r="T47" i="33"/>
  <c r="T48" i="33"/>
  <c r="T49" i="33"/>
  <c r="T50" i="33"/>
  <c r="T43" i="33"/>
  <c r="K62" i="33"/>
  <c r="L62" i="33"/>
  <c r="K63" i="33"/>
  <c r="L63" i="33"/>
  <c r="K64" i="33"/>
  <c r="L64" i="33"/>
  <c r="K65" i="33"/>
  <c r="L65" i="33"/>
  <c r="K66" i="33"/>
  <c r="L66" i="33"/>
  <c r="K67" i="33"/>
  <c r="L67" i="33"/>
  <c r="K68" i="33"/>
  <c r="L68" i="33"/>
  <c r="K69" i="33"/>
  <c r="L69" i="33"/>
  <c r="K70" i="33"/>
  <c r="L70" i="33"/>
  <c r="I62" i="33"/>
  <c r="I63" i="33"/>
  <c r="I64" i="33"/>
  <c r="I65" i="33"/>
  <c r="I66" i="33"/>
  <c r="I67" i="33"/>
  <c r="I68" i="33"/>
  <c r="I69" i="33"/>
  <c r="I70" i="33"/>
  <c r="D69" i="33"/>
  <c r="E69" i="33"/>
  <c r="F69" i="33"/>
  <c r="G69" i="33"/>
  <c r="H69" i="33"/>
  <c r="J69" i="33"/>
  <c r="C69" i="33"/>
  <c r="V15" i="33"/>
  <c r="W15" i="33"/>
  <c r="W24" i="33"/>
  <c r="U24" i="33"/>
  <c r="T18" i="33"/>
  <c r="T19" i="33"/>
  <c r="T20" i="33"/>
  <c r="T21" i="33"/>
  <c r="T22" i="33"/>
  <c r="T23" i="33"/>
  <c r="T24" i="33"/>
  <c r="T25" i="33"/>
  <c r="T9" i="33"/>
  <c r="T10" i="33"/>
  <c r="T11" i="33"/>
  <c r="T12" i="33"/>
  <c r="T13" i="33"/>
  <c r="T14" i="33"/>
  <c r="T15" i="33"/>
  <c r="T8" i="33"/>
  <c r="T17" i="33"/>
  <c r="D34" i="33"/>
  <c r="E34" i="33"/>
  <c r="F34" i="33"/>
  <c r="Q34" i="33" s="1"/>
  <c r="G34" i="33"/>
  <c r="H34" i="33"/>
  <c r="I34" i="33"/>
  <c r="J34" i="33"/>
  <c r="K34" i="33"/>
  <c r="L34" i="33"/>
  <c r="K27" i="33"/>
  <c r="L27" i="33"/>
  <c r="K28" i="33"/>
  <c r="L28" i="33"/>
  <c r="K29" i="33"/>
  <c r="L29" i="33"/>
  <c r="K30" i="33"/>
  <c r="L30" i="33"/>
  <c r="K31" i="33"/>
  <c r="L31" i="33"/>
  <c r="K32" i="33"/>
  <c r="L32" i="33"/>
  <c r="K33" i="33"/>
  <c r="L33" i="33"/>
  <c r="K35" i="33"/>
  <c r="L35" i="33"/>
  <c r="E27" i="33"/>
  <c r="F27" i="33"/>
  <c r="G27" i="33"/>
  <c r="H27" i="33"/>
  <c r="I27" i="33"/>
  <c r="J27" i="33"/>
  <c r="E28" i="33"/>
  <c r="F28" i="33"/>
  <c r="Q28" i="33" s="1"/>
  <c r="G28" i="33"/>
  <c r="H28" i="33"/>
  <c r="I28" i="33"/>
  <c r="J28" i="33"/>
  <c r="E29" i="33"/>
  <c r="F29" i="33"/>
  <c r="Q29" i="33" s="1"/>
  <c r="G29" i="33"/>
  <c r="H29" i="33"/>
  <c r="I29" i="33"/>
  <c r="J29" i="33"/>
  <c r="E30" i="33"/>
  <c r="F30" i="33"/>
  <c r="Q30" i="33" s="1"/>
  <c r="G30" i="33"/>
  <c r="H30" i="33"/>
  <c r="I30" i="33"/>
  <c r="J30" i="33"/>
  <c r="E31" i="33"/>
  <c r="F31" i="33"/>
  <c r="Q31" i="33" s="1"/>
  <c r="G31" i="33"/>
  <c r="H31" i="33"/>
  <c r="I31" i="33"/>
  <c r="J31" i="33"/>
  <c r="E32" i="33"/>
  <c r="F32" i="33"/>
  <c r="Q32" i="33" s="1"/>
  <c r="G32" i="33"/>
  <c r="H32" i="33"/>
  <c r="I32" i="33"/>
  <c r="J32" i="33"/>
  <c r="E33" i="33"/>
  <c r="F33" i="33"/>
  <c r="Q33" i="33" s="1"/>
  <c r="G33" i="33"/>
  <c r="H33" i="33"/>
  <c r="I33" i="33"/>
  <c r="J33" i="33"/>
  <c r="E35" i="33"/>
  <c r="F35" i="33"/>
  <c r="G35" i="33"/>
  <c r="H35" i="33"/>
  <c r="I35" i="33"/>
  <c r="J35" i="33"/>
  <c r="T16" i="33"/>
  <c r="V24" i="33"/>
  <c r="S24" i="33"/>
  <c r="R24" i="33"/>
  <c r="Q24" i="33"/>
  <c r="P24" i="33"/>
  <c r="O24" i="33"/>
  <c r="N24" i="33"/>
  <c r="T14" i="30"/>
  <c r="T15" i="30"/>
  <c r="T16" i="30"/>
  <c r="T17" i="30"/>
  <c r="T18" i="30"/>
  <c r="T9" i="30"/>
  <c r="T10" i="30"/>
  <c r="T11" i="30"/>
  <c r="T8" i="30"/>
  <c r="T13" i="30"/>
  <c r="S13" i="30"/>
  <c r="T40" i="30"/>
  <c r="T41" i="30"/>
  <c r="T42" i="30"/>
  <c r="T43" i="30"/>
  <c r="T44" i="30"/>
  <c r="T35" i="30"/>
  <c r="T36" i="30"/>
  <c r="T37" i="30"/>
  <c r="T39" i="30"/>
  <c r="T34" i="30"/>
  <c r="T51" i="33"/>
  <c r="I45" i="30"/>
  <c r="T33" i="30" s="1"/>
  <c r="I19" i="30"/>
  <c r="I83" i="28"/>
  <c r="I84" i="28"/>
  <c r="I85" i="28"/>
  <c r="I86" i="28"/>
  <c r="I87" i="28"/>
  <c r="I88" i="28"/>
  <c r="I89" i="28"/>
  <c r="I93" i="28"/>
  <c r="I94" i="28"/>
  <c r="I95" i="28"/>
  <c r="I96" i="28"/>
  <c r="I98" i="28"/>
  <c r="I99" i="28"/>
  <c r="I100" i="28"/>
  <c r="I101" i="28"/>
  <c r="I102" i="28"/>
  <c r="I104" i="28"/>
  <c r="T57" i="28"/>
  <c r="T58" i="28"/>
  <c r="T59" i="28"/>
  <c r="T60" i="28"/>
  <c r="T61" i="28"/>
  <c r="T62" i="28"/>
  <c r="T63" i="28"/>
  <c r="T64" i="28"/>
  <c r="T65" i="28"/>
  <c r="T56" i="28"/>
  <c r="T47" i="28"/>
  <c r="T48" i="28"/>
  <c r="T49" i="28"/>
  <c r="T50" i="28"/>
  <c r="T51" i="28"/>
  <c r="T52" i="28"/>
  <c r="T53" i="28"/>
  <c r="T54" i="28"/>
  <c r="T46" i="28"/>
  <c r="T19" i="28"/>
  <c r="T20" i="28"/>
  <c r="T21" i="28"/>
  <c r="T22" i="28"/>
  <c r="T23" i="28"/>
  <c r="T24" i="28"/>
  <c r="T25" i="28"/>
  <c r="T26" i="28"/>
  <c r="T27" i="28"/>
  <c r="T18" i="28"/>
  <c r="T9" i="28"/>
  <c r="T10" i="28"/>
  <c r="T11" i="28"/>
  <c r="T12" i="28"/>
  <c r="T13" i="28"/>
  <c r="T14" i="28"/>
  <c r="T15" i="28"/>
  <c r="T16" i="28"/>
  <c r="T8" i="28"/>
  <c r="T17" i="28"/>
  <c r="T7" i="28"/>
  <c r="I67" i="28"/>
  <c r="I68" i="28"/>
  <c r="I69" i="28"/>
  <c r="I70" i="28"/>
  <c r="T70" i="28" s="1"/>
  <c r="I71" i="28"/>
  <c r="I72" i="28"/>
  <c r="I73" i="28"/>
  <c r="I74" i="28"/>
  <c r="I75" i="28"/>
  <c r="I76" i="28"/>
  <c r="I66" i="28"/>
  <c r="T55" i="28" s="1"/>
  <c r="I29" i="28"/>
  <c r="T29" i="28" s="1"/>
  <c r="I30" i="28"/>
  <c r="I107" i="28" s="1"/>
  <c r="I31" i="28"/>
  <c r="T31" i="28" s="1"/>
  <c r="I32" i="28"/>
  <c r="I33" i="28"/>
  <c r="I34" i="28"/>
  <c r="I35" i="28"/>
  <c r="T35" i="28" s="1"/>
  <c r="I36" i="28"/>
  <c r="T36" i="28" s="1"/>
  <c r="I37" i="28"/>
  <c r="T37" i="28" s="1"/>
  <c r="I38" i="28"/>
  <c r="I103" i="12"/>
  <c r="I104" i="12"/>
  <c r="I105" i="12"/>
  <c r="I106" i="12"/>
  <c r="I107" i="12"/>
  <c r="I108" i="12"/>
  <c r="I109" i="12"/>
  <c r="I110" i="12"/>
  <c r="I111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T56" i="12"/>
  <c r="T57" i="12"/>
  <c r="T59" i="12"/>
  <c r="T60" i="12"/>
  <c r="T62" i="12"/>
  <c r="T63" i="12"/>
  <c r="T68" i="12"/>
  <c r="T69" i="12"/>
  <c r="T71" i="12"/>
  <c r="T72" i="12"/>
  <c r="T74" i="12"/>
  <c r="T75" i="12"/>
  <c r="T77" i="12"/>
  <c r="T78" i="12"/>
  <c r="T80" i="12"/>
  <c r="T81" i="12"/>
  <c r="T83" i="12"/>
  <c r="T84" i="12"/>
  <c r="T86" i="12"/>
  <c r="T87" i="12"/>
  <c r="T89" i="12"/>
  <c r="T90" i="12"/>
  <c r="T92" i="12"/>
  <c r="T93" i="12"/>
  <c r="T8" i="12"/>
  <c r="T9" i="12"/>
  <c r="T11" i="12"/>
  <c r="T12" i="12"/>
  <c r="T14" i="12"/>
  <c r="T15" i="12"/>
  <c r="T20" i="12"/>
  <c r="T21" i="12"/>
  <c r="T23" i="12"/>
  <c r="T24" i="12"/>
  <c r="T26" i="12"/>
  <c r="T27" i="12"/>
  <c r="T29" i="12"/>
  <c r="T30" i="12"/>
  <c r="T32" i="12"/>
  <c r="T33" i="12"/>
  <c r="T35" i="12"/>
  <c r="T36" i="12"/>
  <c r="T38" i="12"/>
  <c r="T39" i="12"/>
  <c r="T41" i="12"/>
  <c r="T42" i="12"/>
  <c r="T44" i="12"/>
  <c r="T45" i="12"/>
  <c r="I101" i="47"/>
  <c r="J101" i="47"/>
  <c r="I102" i="47"/>
  <c r="J102" i="47"/>
  <c r="I103" i="47"/>
  <c r="J103" i="47"/>
  <c r="I104" i="47"/>
  <c r="J104" i="47"/>
  <c r="I105" i="47"/>
  <c r="J105" i="47"/>
  <c r="I106" i="47"/>
  <c r="J106" i="47"/>
  <c r="I107" i="47"/>
  <c r="J107" i="47"/>
  <c r="I108" i="47"/>
  <c r="J108" i="47"/>
  <c r="I109" i="47"/>
  <c r="J109" i="47"/>
  <c r="I112" i="47"/>
  <c r="J112" i="47"/>
  <c r="I113" i="47"/>
  <c r="J113" i="47"/>
  <c r="I114" i="47"/>
  <c r="J114" i="47"/>
  <c r="I115" i="47"/>
  <c r="J115" i="47"/>
  <c r="I116" i="47"/>
  <c r="J116" i="47"/>
  <c r="I117" i="47"/>
  <c r="J117" i="47"/>
  <c r="I118" i="47"/>
  <c r="J118" i="47"/>
  <c r="I119" i="47"/>
  <c r="J119" i="47"/>
  <c r="I120" i="47"/>
  <c r="J120" i="47"/>
  <c r="I121" i="47"/>
  <c r="J121" i="47"/>
  <c r="I122" i="47"/>
  <c r="J122" i="47"/>
  <c r="I123" i="47"/>
  <c r="J123" i="47"/>
  <c r="I124" i="47"/>
  <c r="J124" i="47"/>
  <c r="I125" i="47"/>
  <c r="J125" i="47"/>
  <c r="I126" i="47"/>
  <c r="J126" i="47"/>
  <c r="I127" i="47"/>
  <c r="J127" i="47"/>
  <c r="I128" i="47"/>
  <c r="J128" i="47"/>
  <c r="I129" i="47"/>
  <c r="J129" i="47"/>
  <c r="I130" i="47"/>
  <c r="J130" i="47"/>
  <c r="I131" i="47"/>
  <c r="J131" i="47"/>
  <c r="I132" i="47"/>
  <c r="J132" i="47"/>
  <c r="I133" i="47"/>
  <c r="J133" i="47"/>
  <c r="I134" i="47"/>
  <c r="J134" i="47"/>
  <c r="I135" i="47"/>
  <c r="J135" i="47"/>
  <c r="I136" i="47"/>
  <c r="J136" i="47"/>
  <c r="I137" i="47"/>
  <c r="J137" i="47"/>
  <c r="I138" i="47"/>
  <c r="J138" i="47"/>
  <c r="T54" i="47"/>
  <c r="T55" i="47"/>
  <c r="T56" i="47"/>
  <c r="T57" i="47"/>
  <c r="T58" i="47"/>
  <c r="T59" i="47"/>
  <c r="T60" i="47"/>
  <c r="T61" i="47"/>
  <c r="T62" i="47"/>
  <c r="T63" i="47"/>
  <c r="T65" i="47"/>
  <c r="T66" i="47"/>
  <c r="T67" i="47"/>
  <c r="T68" i="47"/>
  <c r="T69" i="47"/>
  <c r="T70" i="47"/>
  <c r="T71" i="47"/>
  <c r="T72" i="47"/>
  <c r="T73" i="47"/>
  <c r="T74" i="47"/>
  <c r="T75" i="47"/>
  <c r="T76" i="47"/>
  <c r="T77" i="47"/>
  <c r="T78" i="47"/>
  <c r="T79" i="47"/>
  <c r="T80" i="47"/>
  <c r="T81" i="47"/>
  <c r="T82" i="47"/>
  <c r="T83" i="47"/>
  <c r="T84" i="47"/>
  <c r="T85" i="47"/>
  <c r="T86" i="47"/>
  <c r="T87" i="47"/>
  <c r="T88" i="47"/>
  <c r="T89" i="47"/>
  <c r="T90" i="47"/>
  <c r="T91" i="47"/>
  <c r="T8" i="47"/>
  <c r="T9" i="47"/>
  <c r="T11" i="47"/>
  <c r="T12" i="47"/>
  <c r="T14" i="47"/>
  <c r="T15" i="47"/>
  <c r="T19" i="47"/>
  <c r="T20" i="47"/>
  <c r="T22" i="47"/>
  <c r="T23" i="47"/>
  <c r="T25" i="47"/>
  <c r="T26" i="47"/>
  <c r="T28" i="47"/>
  <c r="T29" i="47"/>
  <c r="T31" i="47"/>
  <c r="T32" i="47"/>
  <c r="T34" i="47"/>
  <c r="T35" i="47"/>
  <c r="T37" i="47"/>
  <c r="T38" i="47"/>
  <c r="T40" i="47"/>
  <c r="T41" i="47"/>
  <c r="T43" i="47"/>
  <c r="T44" i="47"/>
  <c r="I101" i="46"/>
  <c r="I102" i="46"/>
  <c r="I103" i="46"/>
  <c r="I104" i="46"/>
  <c r="I105" i="46"/>
  <c r="I106" i="46"/>
  <c r="I107" i="46"/>
  <c r="I108" i="46"/>
  <c r="I109" i="46"/>
  <c r="I112" i="46"/>
  <c r="I113" i="46"/>
  <c r="I114" i="46"/>
  <c r="I115" i="46"/>
  <c r="I116" i="46"/>
  <c r="I117" i="46"/>
  <c r="I118" i="46"/>
  <c r="I119" i="46"/>
  <c r="I120" i="46"/>
  <c r="I121" i="46"/>
  <c r="I122" i="46"/>
  <c r="I123" i="46"/>
  <c r="I124" i="46"/>
  <c r="I125" i="46"/>
  <c r="I126" i="46"/>
  <c r="I127" i="46"/>
  <c r="I128" i="46"/>
  <c r="I129" i="46"/>
  <c r="I130" i="46"/>
  <c r="I131" i="46"/>
  <c r="I132" i="46"/>
  <c r="I133" i="46"/>
  <c r="I134" i="46"/>
  <c r="I135" i="46"/>
  <c r="I136" i="46"/>
  <c r="I137" i="46"/>
  <c r="I138" i="46"/>
  <c r="T55" i="46"/>
  <c r="T56" i="46"/>
  <c r="T58" i="46"/>
  <c r="T59" i="46"/>
  <c r="T61" i="46"/>
  <c r="T62" i="46"/>
  <c r="T66" i="46"/>
  <c r="T67" i="46"/>
  <c r="T69" i="46"/>
  <c r="T70" i="46"/>
  <c r="T72" i="46"/>
  <c r="T73" i="46"/>
  <c r="T75" i="46"/>
  <c r="T76" i="46"/>
  <c r="T78" i="46"/>
  <c r="T79" i="46"/>
  <c r="T81" i="46"/>
  <c r="T82" i="46"/>
  <c r="T84" i="46"/>
  <c r="T85" i="46"/>
  <c r="T87" i="46"/>
  <c r="T88" i="46"/>
  <c r="T90" i="46"/>
  <c r="T91" i="46"/>
  <c r="T8" i="46"/>
  <c r="T9" i="46"/>
  <c r="T11" i="46"/>
  <c r="T12" i="46"/>
  <c r="T14" i="46"/>
  <c r="T15" i="46"/>
  <c r="T19" i="46"/>
  <c r="T20" i="46"/>
  <c r="T22" i="46"/>
  <c r="T23" i="46"/>
  <c r="T25" i="46"/>
  <c r="T26" i="46"/>
  <c r="T28" i="46"/>
  <c r="T29" i="46"/>
  <c r="T31" i="46"/>
  <c r="T32" i="46"/>
  <c r="T34" i="46"/>
  <c r="T35" i="46"/>
  <c r="T37" i="46"/>
  <c r="T38" i="46"/>
  <c r="T40" i="46"/>
  <c r="T41" i="46"/>
  <c r="T43" i="46"/>
  <c r="T44" i="46"/>
  <c r="I101" i="45"/>
  <c r="I102" i="45"/>
  <c r="I103" i="45"/>
  <c r="I104" i="45"/>
  <c r="I105" i="45"/>
  <c r="I106" i="45"/>
  <c r="I107" i="45"/>
  <c r="I108" i="45"/>
  <c r="I109" i="45"/>
  <c r="I112" i="45"/>
  <c r="I113" i="45"/>
  <c r="I114" i="45"/>
  <c r="I115" i="45"/>
  <c r="I116" i="45"/>
  <c r="I117" i="45"/>
  <c r="I118" i="45"/>
  <c r="I119" i="45"/>
  <c r="I120" i="45"/>
  <c r="I121" i="45"/>
  <c r="I122" i="45"/>
  <c r="I123" i="45"/>
  <c r="I124" i="45"/>
  <c r="I125" i="45"/>
  <c r="I126" i="45"/>
  <c r="I127" i="45"/>
  <c r="I128" i="45"/>
  <c r="I129" i="45"/>
  <c r="I130" i="45"/>
  <c r="I131" i="45"/>
  <c r="I132" i="45"/>
  <c r="I133" i="45"/>
  <c r="I134" i="45"/>
  <c r="I135" i="45"/>
  <c r="I136" i="45"/>
  <c r="I137" i="45"/>
  <c r="I138" i="45"/>
  <c r="T55" i="45"/>
  <c r="T56" i="45"/>
  <c r="T58" i="45"/>
  <c r="T59" i="45"/>
  <c r="T61" i="45"/>
  <c r="T62" i="45"/>
  <c r="T66" i="45"/>
  <c r="T67" i="45"/>
  <c r="T69" i="45"/>
  <c r="T70" i="45"/>
  <c r="T72" i="45"/>
  <c r="T73" i="45"/>
  <c r="T75" i="45"/>
  <c r="T76" i="45"/>
  <c r="T78" i="45"/>
  <c r="T79" i="45"/>
  <c r="T81" i="45"/>
  <c r="T82" i="45"/>
  <c r="T84" i="45"/>
  <c r="T85" i="45"/>
  <c r="T87" i="45"/>
  <c r="T88" i="45"/>
  <c r="T90" i="45"/>
  <c r="T91" i="45"/>
  <c r="T8" i="45"/>
  <c r="T9" i="45"/>
  <c r="T11" i="45"/>
  <c r="T12" i="45"/>
  <c r="T14" i="45"/>
  <c r="T15" i="45"/>
  <c r="T19" i="45"/>
  <c r="T20" i="45"/>
  <c r="T22" i="45"/>
  <c r="T23" i="45"/>
  <c r="T25" i="45"/>
  <c r="T26" i="45"/>
  <c r="T28" i="45"/>
  <c r="T29" i="45"/>
  <c r="T31" i="45"/>
  <c r="T32" i="45"/>
  <c r="T34" i="45"/>
  <c r="T35" i="45"/>
  <c r="T37" i="45"/>
  <c r="T38" i="45"/>
  <c r="T40" i="45"/>
  <c r="T41" i="45"/>
  <c r="T43" i="45"/>
  <c r="T44" i="45"/>
  <c r="I56" i="23"/>
  <c r="J56" i="23"/>
  <c r="I57" i="23"/>
  <c r="J57" i="23"/>
  <c r="I58" i="23"/>
  <c r="J58" i="23"/>
  <c r="I60" i="23"/>
  <c r="J60" i="23"/>
  <c r="I61" i="23"/>
  <c r="J61" i="23"/>
  <c r="I62" i="23"/>
  <c r="J62" i="23"/>
  <c r="I63" i="23"/>
  <c r="J63" i="23"/>
  <c r="I64" i="23"/>
  <c r="J64" i="23"/>
  <c r="I65" i="23"/>
  <c r="J65" i="23"/>
  <c r="I66" i="23"/>
  <c r="J66" i="23"/>
  <c r="I67" i="23"/>
  <c r="J67" i="23"/>
  <c r="I68" i="23"/>
  <c r="J68" i="23"/>
  <c r="I70" i="23"/>
  <c r="J70" i="23"/>
  <c r="I71" i="23"/>
  <c r="J71" i="23"/>
  <c r="I21" i="23"/>
  <c r="T23" i="23" s="1"/>
  <c r="D36" i="28"/>
  <c r="E36" i="28"/>
  <c r="F36" i="28"/>
  <c r="G36" i="28"/>
  <c r="H36" i="28"/>
  <c r="J36" i="28"/>
  <c r="K36" i="28"/>
  <c r="L36" i="28"/>
  <c r="C36" i="28"/>
  <c r="I94" i="12"/>
  <c r="T70" i="12" s="1"/>
  <c r="I95" i="12"/>
  <c r="I96" i="12"/>
  <c r="I46" i="12"/>
  <c r="T10" i="12" s="1"/>
  <c r="I47" i="12"/>
  <c r="I48" i="12"/>
  <c r="I93" i="47"/>
  <c r="T93" i="47" s="1"/>
  <c r="I94" i="47"/>
  <c r="T94" i="47" s="1"/>
  <c r="I45" i="47"/>
  <c r="T7" i="47" s="1"/>
  <c r="J45" i="47"/>
  <c r="J139" i="47" s="1"/>
  <c r="I46" i="47"/>
  <c r="J46" i="47"/>
  <c r="I47" i="47"/>
  <c r="J47" i="47"/>
  <c r="I92" i="46"/>
  <c r="T83" i="46" s="1"/>
  <c r="J92" i="46"/>
  <c r="I93" i="46"/>
  <c r="J93" i="46"/>
  <c r="I94" i="46"/>
  <c r="J94" i="46"/>
  <c r="I45" i="46"/>
  <c r="T18" i="46" s="1"/>
  <c r="I46" i="46"/>
  <c r="I47" i="46"/>
  <c r="T47" i="46" s="1"/>
  <c r="I92" i="45"/>
  <c r="T86" i="45" s="1"/>
  <c r="I93" i="45"/>
  <c r="I94" i="45"/>
  <c r="T94" i="45" s="1"/>
  <c r="I45" i="45"/>
  <c r="I46" i="45"/>
  <c r="I47" i="45"/>
  <c r="T47" i="45" s="1"/>
  <c r="I45" i="23"/>
  <c r="T47" i="23" s="1"/>
  <c r="J45" i="23"/>
  <c r="I7" i="23"/>
  <c r="T14" i="23" s="1"/>
  <c r="I31" i="23"/>
  <c r="T37" i="23" s="1"/>
  <c r="I45" i="22"/>
  <c r="T46" i="22" s="1"/>
  <c r="I31" i="22"/>
  <c r="T39" i="22" s="1"/>
  <c r="I7" i="22"/>
  <c r="T12" i="22" s="1"/>
  <c r="I21" i="22"/>
  <c r="T23" i="22" s="1"/>
  <c r="T67" i="33" l="1"/>
  <c r="N91" i="33"/>
  <c r="T46" i="30"/>
  <c r="T20" i="30"/>
  <c r="T28" i="28"/>
  <c r="I110" i="28"/>
  <c r="I106" i="28"/>
  <c r="T64" i="33"/>
  <c r="N104" i="33"/>
  <c r="T66" i="33"/>
  <c r="N94" i="33"/>
  <c r="N93" i="33"/>
  <c r="N92" i="33"/>
  <c r="N105" i="33"/>
  <c r="T24" i="30"/>
  <c r="T22" i="30"/>
  <c r="T73" i="28"/>
  <c r="T72" i="28"/>
  <c r="I115" i="28"/>
  <c r="T96" i="12"/>
  <c r="T95" i="12"/>
  <c r="T85" i="12"/>
  <c r="T43" i="12"/>
  <c r="T48" i="12"/>
  <c r="T19" i="12"/>
  <c r="T47" i="12"/>
  <c r="T65" i="46"/>
  <c r="T46" i="23"/>
  <c r="T22" i="23"/>
  <c r="I69" i="23"/>
  <c r="T19" i="22"/>
  <c r="T63" i="33"/>
  <c r="T31" i="33"/>
  <c r="T27" i="33"/>
  <c r="T70" i="33"/>
  <c r="T62" i="33"/>
  <c r="T68" i="33"/>
  <c r="T65" i="33"/>
  <c r="T69" i="33"/>
  <c r="T42" i="33"/>
  <c r="T61" i="33" s="1"/>
  <c r="T32" i="33"/>
  <c r="T28" i="33"/>
  <c r="T33" i="33"/>
  <c r="T29" i="33"/>
  <c r="T30" i="33"/>
  <c r="T35" i="33"/>
  <c r="T34" i="33"/>
  <c r="T7" i="33"/>
  <c r="T26" i="33" s="1"/>
  <c r="T50" i="30"/>
  <c r="T49" i="30"/>
  <c r="T48" i="30"/>
  <c r="T47" i="30"/>
  <c r="T38" i="30"/>
  <c r="T45" i="30" s="1"/>
  <c r="T52" i="30"/>
  <c r="T51" i="30"/>
  <c r="T7" i="30"/>
  <c r="T23" i="30"/>
  <c r="T21" i="30"/>
  <c r="T12" i="30"/>
  <c r="T26" i="30"/>
  <c r="T25" i="30"/>
  <c r="I111" i="28"/>
  <c r="T71" i="28"/>
  <c r="T68" i="28"/>
  <c r="T75" i="28"/>
  <c r="T69" i="28"/>
  <c r="T67" i="28"/>
  <c r="I105" i="28"/>
  <c r="T45" i="28"/>
  <c r="T66" i="28" s="1"/>
  <c r="T76" i="28"/>
  <c r="I109" i="28"/>
  <c r="I113" i="28"/>
  <c r="T38" i="28"/>
  <c r="T34" i="28"/>
  <c r="I112" i="28"/>
  <c r="T33" i="28"/>
  <c r="T32" i="28"/>
  <c r="T30" i="28"/>
  <c r="I108" i="28"/>
  <c r="T58" i="12"/>
  <c r="T76" i="12"/>
  <c r="T91" i="12"/>
  <c r="T67" i="12"/>
  <c r="T82" i="12"/>
  <c r="T64" i="12"/>
  <c r="T73" i="12"/>
  <c r="T55" i="12"/>
  <c r="T88" i="12"/>
  <c r="T79" i="12"/>
  <c r="T61" i="12"/>
  <c r="T34" i="12"/>
  <c r="T16" i="12"/>
  <c r="T25" i="12"/>
  <c r="T7" i="12"/>
  <c r="I144" i="12"/>
  <c r="T40" i="12"/>
  <c r="I143" i="12"/>
  <c r="T31" i="12"/>
  <c r="T13" i="12"/>
  <c r="I142" i="12"/>
  <c r="T22" i="12"/>
  <c r="T37" i="12"/>
  <c r="T28" i="12"/>
  <c r="I140" i="47"/>
  <c r="I141" i="47"/>
  <c r="T92" i="47"/>
  <c r="T47" i="47"/>
  <c r="T13" i="47"/>
  <c r="T46" i="47"/>
  <c r="T21" i="47"/>
  <c r="T30" i="47"/>
  <c r="T36" i="47"/>
  <c r="T27" i="47"/>
  <c r="T10" i="47"/>
  <c r="I139" i="47"/>
  <c r="T39" i="47"/>
  <c r="T42" i="47"/>
  <c r="T18" i="47"/>
  <c r="T33" i="47"/>
  <c r="T16" i="47"/>
  <c r="T24" i="47"/>
  <c r="T57" i="46"/>
  <c r="T94" i="46"/>
  <c r="T89" i="46"/>
  <c r="T93" i="46"/>
  <c r="T74" i="46"/>
  <c r="T63" i="46"/>
  <c r="T80" i="46"/>
  <c r="T71" i="46"/>
  <c r="T54" i="46"/>
  <c r="I140" i="46"/>
  <c r="T86" i="46"/>
  <c r="T77" i="46"/>
  <c r="T60" i="46"/>
  <c r="T68" i="46"/>
  <c r="T24" i="46"/>
  <c r="T7" i="46"/>
  <c r="T39" i="46"/>
  <c r="T33" i="46"/>
  <c r="T16" i="46"/>
  <c r="I141" i="46"/>
  <c r="T30" i="46"/>
  <c r="T13" i="46"/>
  <c r="I139" i="46"/>
  <c r="T46" i="46"/>
  <c r="T21" i="46"/>
  <c r="T36" i="46"/>
  <c r="T27" i="46"/>
  <c r="T10" i="46"/>
  <c r="T42" i="46"/>
  <c r="T68" i="45"/>
  <c r="T77" i="45"/>
  <c r="T60" i="45"/>
  <c r="T83" i="45"/>
  <c r="T74" i="45"/>
  <c r="T57" i="45"/>
  <c r="T89" i="45"/>
  <c r="T65" i="45"/>
  <c r="T93" i="45"/>
  <c r="I140" i="45"/>
  <c r="T80" i="45"/>
  <c r="T63" i="45"/>
  <c r="I139" i="45"/>
  <c r="T71" i="45"/>
  <c r="T54" i="45"/>
  <c r="T46" i="45"/>
  <c r="T21" i="45"/>
  <c r="T36" i="45"/>
  <c r="T27" i="45"/>
  <c r="T10" i="45"/>
  <c r="T42" i="45"/>
  <c r="T18" i="45"/>
  <c r="T33" i="45"/>
  <c r="T16" i="45"/>
  <c r="T24" i="45"/>
  <c r="T7" i="45"/>
  <c r="I141" i="45"/>
  <c r="T39" i="45"/>
  <c r="T30" i="45"/>
  <c r="T13" i="45"/>
  <c r="T8" i="23"/>
  <c r="I24" i="23"/>
  <c r="T21" i="23" s="1"/>
  <c r="T12" i="23"/>
  <c r="T19" i="23"/>
  <c r="T11" i="23"/>
  <c r="T17" i="23"/>
  <c r="T9" i="23"/>
  <c r="T16" i="23"/>
  <c r="T13" i="23"/>
  <c r="T10" i="23"/>
  <c r="T15" i="23"/>
  <c r="T20" i="23"/>
  <c r="T18" i="23"/>
  <c r="T7" i="23"/>
  <c r="T43" i="23"/>
  <c r="T42" i="23"/>
  <c r="T36" i="23"/>
  <c r="I48" i="23"/>
  <c r="T45" i="23" s="1"/>
  <c r="T35" i="23"/>
  <c r="T34" i="23"/>
  <c r="T44" i="23"/>
  <c r="T41" i="23"/>
  <c r="T33" i="23"/>
  <c r="T40" i="23"/>
  <c r="T39" i="23"/>
  <c r="I55" i="23"/>
  <c r="T38" i="23"/>
  <c r="T32" i="23"/>
  <c r="T22" i="22"/>
  <c r="T47" i="22"/>
  <c r="T38" i="22"/>
  <c r="T35" i="22"/>
  <c r="I48" i="22"/>
  <c r="T45" i="22" s="1"/>
  <c r="T32" i="22"/>
  <c r="T37" i="22"/>
  <c r="T44" i="22"/>
  <c r="T36" i="22"/>
  <c r="T42" i="22"/>
  <c r="T34" i="22"/>
  <c r="T41" i="22"/>
  <c r="T33" i="22"/>
  <c r="T40" i="22"/>
  <c r="T11" i="22"/>
  <c r="T10" i="22"/>
  <c r="T17" i="22"/>
  <c r="T9" i="22"/>
  <c r="T18" i="22"/>
  <c r="T16" i="22"/>
  <c r="I55" i="22"/>
  <c r="T15" i="22"/>
  <c r="T14" i="22"/>
  <c r="I24" i="22"/>
  <c r="T7" i="22" s="1"/>
  <c r="T8" i="22"/>
  <c r="T13" i="22"/>
  <c r="T20" i="22"/>
  <c r="T74" i="28"/>
  <c r="I56" i="21"/>
  <c r="J56" i="21"/>
  <c r="I57" i="21"/>
  <c r="J57" i="21"/>
  <c r="I58" i="21"/>
  <c r="J58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70" i="21"/>
  <c r="J70" i="21"/>
  <c r="I71" i="21"/>
  <c r="J71" i="21"/>
  <c r="I31" i="21"/>
  <c r="I45" i="21"/>
  <c r="I21" i="21"/>
  <c r="I7" i="21"/>
  <c r="V8" i="46"/>
  <c r="W8" i="46"/>
  <c r="V9" i="46"/>
  <c r="W9" i="46"/>
  <c r="V11" i="46"/>
  <c r="W11" i="46"/>
  <c r="V12" i="46"/>
  <c r="W12" i="46"/>
  <c r="V14" i="46"/>
  <c r="W14" i="46"/>
  <c r="V15" i="46"/>
  <c r="W15" i="46"/>
  <c r="V19" i="46"/>
  <c r="W19" i="46"/>
  <c r="V20" i="46"/>
  <c r="W20" i="46"/>
  <c r="V22" i="46"/>
  <c r="W22" i="46"/>
  <c r="V23" i="46"/>
  <c r="W23" i="46"/>
  <c r="V25" i="46"/>
  <c r="W25" i="46"/>
  <c r="V26" i="46"/>
  <c r="W26" i="46"/>
  <c r="V28" i="46"/>
  <c r="W28" i="46"/>
  <c r="V29" i="46"/>
  <c r="W29" i="46"/>
  <c r="V31" i="46"/>
  <c r="W31" i="46"/>
  <c r="V32" i="46"/>
  <c r="W32" i="46"/>
  <c r="V34" i="46"/>
  <c r="W34" i="46"/>
  <c r="V35" i="46"/>
  <c r="W35" i="46"/>
  <c r="V37" i="46"/>
  <c r="W37" i="46"/>
  <c r="V38" i="46"/>
  <c r="W38" i="46"/>
  <c r="V40" i="46"/>
  <c r="W40" i="46"/>
  <c r="V41" i="46"/>
  <c r="W41" i="46"/>
  <c r="V43" i="46"/>
  <c r="W43" i="46"/>
  <c r="V44" i="46"/>
  <c r="W44" i="46"/>
  <c r="H25" i="20"/>
  <c r="H26" i="20"/>
  <c r="H18" i="20"/>
  <c r="H9" i="20"/>
  <c r="S7" i="20" s="1"/>
  <c r="I9" i="20"/>
  <c r="H25" i="19"/>
  <c r="I25" i="19"/>
  <c r="H26" i="19"/>
  <c r="I26" i="19"/>
  <c r="H18" i="19"/>
  <c r="S16" i="19" s="1"/>
  <c r="H9" i="19"/>
  <c r="S7" i="19" s="1"/>
  <c r="S8" i="36"/>
  <c r="H25" i="36"/>
  <c r="H26" i="36"/>
  <c r="S16" i="36"/>
  <c r="T19" i="30" l="1"/>
  <c r="T92" i="45"/>
  <c r="T24" i="23"/>
  <c r="I72" i="23"/>
  <c r="T94" i="12"/>
  <c r="T46" i="12"/>
  <c r="T45" i="47"/>
  <c r="T92" i="46"/>
  <c r="T45" i="46"/>
  <c r="T45" i="45"/>
  <c r="T31" i="23"/>
  <c r="T48" i="23" s="1"/>
  <c r="T31" i="22"/>
  <c r="T48" i="22" s="1"/>
  <c r="I72" i="22"/>
  <c r="T21" i="22"/>
  <c r="T24" i="22" s="1"/>
  <c r="I69" i="21"/>
  <c r="I48" i="21"/>
  <c r="T45" i="21" s="1"/>
  <c r="T47" i="21"/>
  <c r="T46" i="21"/>
  <c r="T23" i="21"/>
  <c r="T22" i="21"/>
  <c r="I55" i="21"/>
  <c r="T34" i="21"/>
  <c r="T42" i="21"/>
  <c r="T40" i="21"/>
  <c r="T35" i="21"/>
  <c r="T43" i="21"/>
  <c r="T36" i="21"/>
  <c r="T44" i="21"/>
  <c r="T37" i="21"/>
  <c r="T32" i="21"/>
  <c r="T38" i="21"/>
  <c r="T31" i="21"/>
  <c r="T48" i="21" s="1"/>
  <c r="T39" i="21"/>
  <c r="T33" i="21"/>
  <c r="T41" i="21"/>
  <c r="I24" i="21"/>
  <c r="T7" i="21" s="1"/>
  <c r="T9" i="21"/>
  <c r="T17" i="21"/>
  <c r="T10" i="21"/>
  <c r="T18" i="21"/>
  <c r="T8" i="21"/>
  <c r="T11" i="21"/>
  <c r="T19" i="21"/>
  <c r="T13" i="21"/>
  <c r="T12" i="21"/>
  <c r="T20" i="21"/>
  <c r="T14" i="21"/>
  <c r="T16" i="21"/>
  <c r="T15" i="21"/>
  <c r="S17" i="19"/>
  <c r="S18" i="19" s="1"/>
  <c r="H27" i="19"/>
  <c r="S8" i="19"/>
  <c r="S9" i="19" s="1"/>
  <c r="S17" i="36"/>
  <c r="S18" i="36" s="1"/>
  <c r="H27" i="36"/>
  <c r="S7" i="36"/>
  <c r="S9" i="36" s="1"/>
  <c r="H27" i="20"/>
  <c r="S8" i="20"/>
  <c r="S9" i="20" s="1"/>
  <c r="S17" i="20"/>
  <c r="S16" i="20"/>
  <c r="O59" i="33"/>
  <c r="P59" i="33"/>
  <c r="Q59" i="33"/>
  <c r="R59" i="33"/>
  <c r="S59" i="33"/>
  <c r="U59" i="33"/>
  <c r="V59" i="33"/>
  <c r="W59" i="33"/>
  <c r="N59" i="33"/>
  <c r="D35" i="33"/>
  <c r="C34" i="33"/>
  <c r="H26" i="33"/>
  <c r="S18" i="20" l="1"/>
  <c r="S30" i="33"/>
  <c r="S28" i="33"/>
  <c r="S33" i="33"/>
  <c r="S29" i="33"/>
  <c r="S31" i="33"/>
  <c r="S34" i="33"/>
  <c r="S32" i="33"/>
  <c r="U34" i="33"/>
  <c r="U32" i="33"/>
  <c r="U28" i="33"/>
  <c r="U33" i="33"/>
  <c r="U29" i="33"/>
  <c r="U31" i="33"/>
  <c r="U30" i="33"/>
  <c r="T21" i="21"/>
  <c r="T24" i="21" s="1"/>
  <c r="I72" i="21"/>
  <c r="Z59" i="33"/>
  <c r="K9" i="19"/>
  <c r="J9" i="19"/>
  <c r="K47" i="12"/>
  <c r="L47" i="12"/>
  <c r="K48" i="12"/>
  <c r="L48" i="12"/>
  <c r="G61" i="33" l="1"/>
  <c r="G62" i="33"/>
  <c r="G63" i="33"/>
  <c r="G64" i="33"/>
  <c r="G65" i="33"/>
  <c r="G66" i="33"/>
  <c r="G67" i="33"/>
  <c r="G68" i="33"/>
  <c r="G70" i="33"/>
  <c r="Y58" i="33"/>
  <c r="Y8" i="33"/>
  <c r="Y9" i="33"/>
  <c r="Y10" i="33"/>
  <c r="Y11" i="33"/>
  <c r="Y12" i="33"/>
  <c r="Y13" i="33"/>
  <c r="Y15" i="33"/>
  <c r="V9" i="33"/>
  <c r="W9" i="33"/>
  <c r="V10" i="33"/>
  <c r="W10" i="33"/>
  <c r="V11" i="33"/>
  <c r="W11" i="33"/>
  <c r="V12" i="33"/>
  <c r="W12" i="33"/>
  <c r="V13" i="33"/>
  <c r="W13" i="33"/>
  <c r="V14" i="33"/>
  <c r="W14" i="33"/>
  <c r="W8" i="33"/>
  <c r="V8" i="33"/>
  <c r="S18" i="33"/>
  <c r="U18" i="33"/>
  <c r="S19" i="33"/>
  <c r="U19" i="33"/>
  <c r="S20" i="33"/>
  <c r="U20" i="33"/>
  <c r="S21" i="33"/>
  <c r="U21" i="33"/>
  <c r="S22" i="33"/>
  <c r="U22" i="33"/>
  <c r="S23" i="33"/>
  <c r="U23" i="33"/>
  <c r="S25" i="33"/>
  <c r="U25" i="33"/>
  <c r="U17" i="33"/>
  <c r="S17" i="33"/>
  <c r="S9" i="33"/>
  <c r="U9" i="33"/>
  <c r="S10" i="33"/>
  <c r="U10" i="33"/>
  <c r="S11" i="33"/>
  <c r="U11" i="33"/>
  <c r="S12" i="33"/>
  <c r="U12" i="33"/>
  <c r="S13" i="33"/>
  <c r="U13" i="33"/>
  <c r="S14" i="33"/>
  <c r="U14" i="33"/>
  <c r="S15" i="33"/>
  <c r="U15" i="33"/>
  <c r="U8" i="33"/>
  <c r="S8" i="33"/>
  <c r="Q8" i="33"/>
  <c r="R8" i="33"/>
  <c r="Q9" i="33"/>
  <c r="R9" i="33"/>
  <c r="Q10" i="33"/>
  <c r="R10" i="33"/>
  <c r="Q11" i="33"/>
  <c r="R11" i="33"/>
  <c r="Q12" i="33"/>
  <c r="R12" i="33"/>
  <c r="Q13" i="33"/>
  <c r="R13" i="33"/>
  <c r="Q14" i="33"/>
  <c r="R14" i="33"/>
  <c r="Q15" i="33"/>
  <c r="R15" i="33"/>
  <c r="Q16" i="33"/>
  <c r="Q17" i="33"/>
  <c r="R17" i="33"/>
  <c r="Q18" i="33"/>
  <c r="R18" i="33"/>
  <c r="Q19" i="33"/>
  <c r="R19" i="33"/>
  <c r="Q20" i="33"/>
  <c r="R20" i="33"/>
  <c r="Q21" i="33"/>
  <c r="R21" i="33"/>
  <c r="Q22" i="33"/>
  <c r="R22" i="33"/>
  <c r="Q23" i="33"/>
  <c r="R23" i="33"/>
  <c r="Q25" i="33"/>
  <c r="R25" i="33"/>
  <c r="R43" i="33"/>
  <c r="S43" i="33"/>
  <c r="R44" i="33"/>
  <c r="S44" i="33"/>
  <c r="R45" i="33"/>
  <c r="S45" i="33"/>
  <c r="R46" i="33"/>
  <c r="S46" i="33"/>
  <c r="R47" i="33"/>
  <c r="S47" i="33"/>
  <c r="R48" i="33"/>
  <c r="S48" i="33"/>
  <c r="R49" i="33"/>
  <c r="S49" i="33"/>
  <c r="R50" i="33"/>
  <c r="S50" i="33"/>
  <c r="R52" i="33"/>
  <c r="S52" i="33"/>
  <c r="R53" i="33"/>
  <c r="S53" i="33"/>
  <c r="R54" i="33"/>
  <c r="S54" i="33"/>
  <c r="R55" i="33"/>
  <c r="S55" i="33"/>
  <c r="R56" i="33"/>
  <c r="S56" i="33"/>
  <c r="R57" i="33"/>
  <c r="S57" i="33"/>
  <c r="R58" i="33"/>
  <c r="S58" i="33"/>
  <c r="R60" i="33"/>
  <c r="S60" i="33"/>
  <c r="E38" i="30"/>
  <c r="F38" i="30"/>
  <c r="G38" i="30"/>
  <c r="E33" i="30"/>
  <c r="F33" i="30"/>
  <c r="G33" i="30"/>
  <c r="E12" i="30"/>
  <c r="F12" i="30"/>
  <c r="G12" i="30"/>
  <c r="E7" i="30"/>
  <c r="F7" i="30"/>
  <c r="G7" i="30"/>
  <c r="E17" i="28"/>
  <c r="F17" i="28"/>
  <c r="G17" i="28"/>
  <c r="E7" i="28"/>
  <c r="F7" i="28"/>
  <c r="G7" i="28"/>
  <c r="R42" i="33" l="1"/>
  <c r="U11" i="30"/>
  <c r="U9" i="30"/>
  <c r="U10" i="30"/>
  <c r="R15" i="30"/>
  <c r="R16" i="30"/>
  <c r="R17" i="30"/>
  <c r="R18" i="30"/>
  <c r="R13" i="30"/>
  <c r="R14" i="30"/>
  <c r="N81" i="33"/>
  <c r="N88" i="33"/>
  <c r="R51" i="33"/>
  <c r="R61" i="33" s="1"/>
  <c r="N79" i="33"/>
  <c r="N86" i="33"/>
  <c r="N95" i="33"/>
  <c r="N83" i="33"/>
  <c r="N82" i="33"/>
  <c r="N80" i="33"/>
  <c r="N87" i="33"/>
  <c r="Y20" i="33"/>
  <c r="Y21" i="33"/>
  <c r="Y22" i="33"/>
  <c r="Y23" i="33"/>
  <c r="G26" i="33"/>
  <c r="R40" i="30"/>
  <c r="R41" i="30"/>
  <c r="R42" i="30"/>
  <c r="R43" i="30"/>
  <c r="R44" i="30"/>
  <c r="R39" i="30"/>
  <c r="R35" i="30"/>
  <c r="R36" i="30"/>
  <c r="R37" i="30"/>
  <c r="R34" i="30"/>
  <c r="G19" i="30"/>
  <c r="R7" i="30" s="1"/>
  <c r="R9" i="30"/>
  <c r="R10" i="30"/>
  <c r="R11" i="30"/>
  <c r="R8" i="30"/>
  <c r="C84" i="28"/>
  <c r="D84" i="28"/>
  <c r="E84" i="28"/>
  <c r="F84" i="28"/>
  <c r="G84" i="28"/>
  <c r="H84" i="28"/>
  <c r="J84" i="28"/>
  <c r="K84" i="28"/>
  <c r="L84" i="28"/>
  <c r="C85" i="28"/>
  <c r="D85" i="28"/>
  <c r="E85" i="28"/>
  <c r="F85" i="28"/>
  <c r="G85" i="28"/>
  <c r="H85" i="28"/>
  <c r="J85" i="28"/>
  <c r="K85" i="28"/>
  <c r="L85" i="28"/>
  <c r="C86" i="28"/>
  <c r="D86" i="28"/>
  <c r="E86" i="28"/>
  <c r="F86" i="28"/>
  <c r="G86" i="28"/>
  <c r="H86" i="28"/>
  <c r="J86" i="28"/>
  <c r="K86" i="28"/>
  <c r="L86" i="28"/>
  <c r="C87" i="28"/>
  <c r="D87" i="28"/>
  <c r="E87" i="28"/>
  <c r="F87" i="28"/>
  <c r="G87" i="28"/>
  <c r="H87" i="28"/>
  <c r="J87" i="28"/>
  <c r="K87" i="28"/>
  <c r="L87" i="28"/>
  <c r="C88" i="28"/>
  <c r="D88" i="28"/>
  <c r="E88" i="28"/>
  <c r="F88" i="28"/>
  <c r="G88" i="28"/>
  <c r="H88" i="28"/>
  <c r="J88" i="28"/>
  <c r="K88" i="28"/>
  <c r="L88" i="28"/>
  <c r="H89" i="28"/>
  <c r="J89" i="28"/>
  <c r="K89" i="28"/>
  <c r="L89" i="28"/>
  <c r="F90" i="28"/>
  <c r="G90" i="28"/>
  <c r="C93" i="28"/>
  <c r="D93" i="28"/>
  <c r="E93" i="28"/>
  <c r="F93" i="28"/>
  <c r="G93" i="28"/>
  <c r="H93" i="28"/>
  <c r="J93" i="28"/>
  <c r="K93" i="28"/>
  <c r="L93" i="28"/>
  <c r="E94" i="28"/>
  <c r="F94" i="28"/>
  <c r="G94" i="28"/>
  <c r="H94" i="28"/>
  <c r="J94" i="28"/>
  <c r="K94" i="28"/>
  <c r="L94" i="28"/>
  <c r="C95" i="28"/>
  <c r="D95" i="28"/>
  <c r="E95" i="28"/>
  <c r="F95" i="28"/>
  <c r="G95" i="28"/>
  <c r="H95" i="28"/>
  <c r="J95" i="28"/>
  <c r="K95" i="28"/>
  <c r="L95" i="28"/>
  <c r="C96" i="28"/>
  <c r="D96" i="28"/>
  <c r="E96" i="28"/>
  <c r="F96" i="28"/>
  <c r="G96" i="28"/>
  <c r="H96" i="28"/>
  <c r="J96" i="28"/>
  <c r="K96" i="28"/>
  <c r="L96" i="28"/>
  <c r="F97" i="28"/>
  <c r="G97" i="28"/>
  <c r="H97" i="28"/>
  <c r="C98" i="28"/>
  <c r="D98" i="28"/>
  <c r="E98" i="28"/>
  <c r="F98" i="28"/>
  <c r="G98" i="28"/>
  <c r="H98" i="28"/>
  <c r="J98" i="28"/>
  <c r="K98" i="28"/>
  <c r="L98" i="28"/>
  <c r="C99" i="28"/>
  <c r="D99" i="28"/>
  <c r="E99" i="28"/>
  <c r="F99" i="28"/>
  <c r="G99" i="28"/>
  <c r="H99" i="28"/>
  <c r="J99" i="28"/>
  <c r="K99" i="28"/>
  <c r="L99" i="28"/>
  <c r="H100" i="28"/>
  <c r="J100" i="28"/>
  <c r="K100" i="28"/>
  <c r="L100" i="28"/>
  <c r="E101" i="28"/>
  <c r="F101" i="28"/>
  <c r="G101" i="28"/>
  <c r="H101" i="28"/>
  <c r="J101" i="28"/>
  <c r="K101" i="28"/>
  <c r="L101" i="28"/>
  <c r="H102" i="28"/>
  <c r="J102" i="28"/>
  <c r="K102" i="28"/>
  <c r="L102" i="28"/>
  <c r="D103" i="28"/>
  <c r="E103" i="28"/>
  <c r="F103" i="28"/>
  <c r="C104" i="28"/>
  <c r="D104" i="28"/>
  <c r="E104" i="28"/>
  <c r="F104" i="28"/>
  <c r="G104" i="28"/>
  <c r="H104" i="28"/>
  <c r="J104" i="28"/>
  <c r="K104" i="28"/>
  <c r="L104" i="28"/>
  <c r="G83" i="28"/>
  <c r="H83" i="28"/>
  <c r="J83" i="28"/>
  <c r="R57" i="28"/>
  <c r="R58" i="28"/>
  <c r="R59" i="28"/>
  <c r="R60" i="28"/>
  <c r="R61" i="28"/>
  <c r="R62" i="28"/>
  <c r="R63" i="28"/>
  <c r="R64" i="28"/>
  <c r="R65" i="28"/>
  <c r="R56" i="28"/>
  <c r="R47" i="28"/>
  <c r="R48" i="28"/>
  <c r="R49" i="28"/>
  <c r="R50" i="28"/>
  <c r="R51" i="28"/>
  <c r="R52" i="28"/>
  <c r="R53" i="28"/>
  <c r="R54" i="28"/>
  <c r="R46" i="28"/>
  <c r="R55" i="28"/>
  <c r="R45" i="28"/>
  <c r="Y16" i="28"/>
  <c r="R19" i="28"/>
  <c r="R20" i="28"/>
  <c r="R21" i="28"/>
  <c r="R22" i="28"/>
  <c r="R23" i="28"/>
  <c r="R24" i="28"/>
  <c r="R25" i="28"/>
  <c r="R26" i="28"/>
  <c r="R27" i="28"/>
  <c r="R18" i="28"/>
  <c r="R9" i="28"/>
  <c r="R10" i="28"/>
  <c r="R11" i="28"/>
  <c r="R12" i="28"/>
  <c r="R13" i="28"/>
  <c r="R14" i="28"/>
  <c r="R15" i="28"/>
  <c r="R16" i="28"/>
  <c r="R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R56" i="12"/>
  <c r="R57" i="12"/>
  <c r="R59" i="12"/>
  <c r="R60" i="12"/>
  <c r="R62" i="12"/>
  <c r="R63" i="12"/>
  <c r="R65" i="12"/>
  <c r="R66" i="12"/>
  <c r="R68" i="12"/>
  <c r="R69" i="12"/>
  <c r="R71" i="12"/>
  <c r="R72" i="12"/>
  <c r="R74" i="12"/>
  <c r="R75" i="12"/>
  <c r="R77" i="12"/>
  <c r="R78" i="12"/>
  <c r="R80" i="12"/>
  <c r="R81" i="12"/>
  <c r="R83" i="12"/>
  <c r="R84" i="12"/>
  <c r="R86" i="12"/>
  <c r="R87" i="12"/>
  <c r="R89" i="12"/>
  <c r="R90" i="12"/>
  <c r="R92" i="12"/>
  <c r="R93" i="12"/>
  <c r="R8" i="12"/>
  <c r="S8" i="12"/>
  <c r="R9" i="12"/>
  <c r="S9" i="12"/>
  <c r="R11" i="12"/>
  <c r="S11" i="12"/>
  <c r="R12" i="12"/>
  <c r="S12" i="12"/>
  <c r="R14" i="12"/>
  <c r="S14" i="12"/>
  <c r="R15" i="12"/>
  <c r="S15" i="12"/>
  <c r="R17" i="12"/>
  <c r="R18" i="12"/>
  <c r="R20" i="12"/>
  <c r="S20" i="12"/>
  <c r="R21" i="12"/>
  <c r="S21" i="12"/>
  <c r="R23" i="12"/>
  <c r="S23" i="12"/>
  <c r="R24" i="12"/>
  <c r="S24" i="12"/>
  <c r="R26" i="12"/>
  <c r="S26" i="12"/>
  <c r="R27" i="12"/>
  <c r="S27" i="12"/>
  <c r="R29" i="12"/>
  <c r="S29" i="12"/>
  <c r="R30" i="12"/>
  <c r="S30" i="12"/>
  <c r="R32" i="12"/>
  <c r="S32" i="12"/>
  <c r="R33" i="12"/>
  <c r="S33" i="12"/>
  <c r="R35" i="12"/>
  <c r="S35" i="12"/>
  <c r="R36" i="12"/>
  <c r="S36" i="12"/>
  <c r="R38" i="12"/>
  <c r="S38" i="12"/>
  <c r="R39" i="12"/>
  <c r="S39" i="12"/>
  <c r="R41" i="12"/>
  <c r="S41" i="12"/>
  <c r="R42" i="12"/>
  <c r="S42" i="12"/>
  <c r="R44" i="12"/>
  <c r="S44" i="12"/>
  <c r="R45" i="12"/>
  <c r="S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R55" i="47"/>
  <c r="S55" i="47"/>
  <c r="R56" i="47"/>
  <c r="S56" i="47"/>
  <c r="R58" i="47"/>
  <c r="S58" i="47"/>
  <c r="R59" i="47"/>
  <c r="S59" i="47"/>
  <c r="R61" i="47"/>
  <c r="S61" i="47"/>
  <c r="R62" i="47"/>
  <c r="S62" i="47"/>
  <c r="R64" i="47"/>
  <c r="R66" i="47"/>
  <c r="S66" i="47"/>
  <c r="R67" i="47"/>
  <c r="S67" i="47"/>
  <c r="R69" i="47"/>
  <c r="S69" i="47"/>
  <c r="R70" i="47"/>
  <c r="S70" i="47"/>
  <c r="R72" i="47"/>
  <c r="S72" i="47"/>
  <c r="R73" i="47"/>
  <c r="S73" i="47"/>
  <c r="R75" i="47"/>
  <c r="S75" i="47"/>
  <c r="R76" i="47"/>
  <c r="S76" i="47"/>
  <c r="R78" i="47"/>
  <c r="S78" i="47"/>
  <c r="R79" i="47"/>
  <c r="S79" i="47"/>
  <c r="R81" i="47"/>
  <c r="S81" i="47"/>
  <c r="R82" i="47"/>
  <c r="S82" i="47"/>
  <c r="R84" i="47"/>
  <c r="S84" i="47"/>
  <c r="R85" i="47"/>
  <c r="S85" i="47"/>
  <c r="R87" i="47"/>
  <c r="S87" i="47"/>
  <c r="R88" i="47"/>
  <c r="S88" i="47"/>
  <c r="R90" i="47"/>
  <c r="S90" i="47"/>
  <c r="R91" i="47"/>
  <c r="S91" i="47"/>
  <c r="R8" i="47"/>
  <c r="S8" i="47"/>
  <c r="R9" i="47"/>
  <c r="S9" i="47"/>
  <c r="R11" i="47"/>
  <c r="S11" i="47"/>
  <c r="R12" i="47"/>
  <c r="S12" i="47"/>
  <c r="R14" i="47"/>
  <c r="S14" i="47"/>
  <c r="R15" i="47"/>
  <c r="S15" i="47"/>
  <c r="R17" i="47"/>
  <c r="R19" i="47"/>
  <c r="S19" i="47"/>
  <c r="R20" i="47"/>
  <c r="S20" i="47"/>
  <c r="R22" i="47"/>
  <c r="S22" i="47"/>
  <c r="R23" i="47"/>
  <c r="S23" i="47"/>
  <c r="R25" i="47"/>
  <c r="S25" i="47"/>
  <c r="R26" i="47"/>
  <c r="S26" i="47"/>
  <c r="R28" i="47"/>
  <c r="S28" i="47"/>
  <c r="R29" i="47"/>
  <c r="S29" i="47"/>
  <c r="R31" i="47"/>
  <c r="S31" i="47"/>
  <c r="R32" i="47"/>
  <c r="S32" i="47"/>
  <c r="R34" i="47"/>
  <c r="S34" i="47"/>
  <c r="R35" i="47"/>
  <c r="S35" i="47"/>
  <c r="R37" i="47"/>
  <c r="S37" i="47"/>
  <c r="R38" i="47"/>
  <c r="S38" i="47"/>
  <c r="R40" i="47"/>
  <c r="S40" i="47"/>
  <c r="R41" i="47"/>
  <c r="S41" i="47"/>
  <c r="R43" i="47"/>
  <c r="S43" i="47"/>
  <c r="R44" i="47"/>
  <c r="S44" i="47"/>
  <c r="G101" i="46"/>
  <c r="H101" i="46"/>
  <c r="G102" i="46"/>
  <c r="H102" i="46"/>
  <c r="G103" i="46"/>
  <c r="H103" i="46"/>
  <c r="G104" i="46"/>
  <c r="H104" i="46"/>
  <c r="G105" i="46"/>
  <c r="H105" i="46"/>
  <c r="G106" i="46"/>
  <c r="H106" i="46"/>
  <c r="G107" i="46"/>
  <c r="H107" i="46"/>
  <c r="G108" i="46"/>
  <c r="H108" i="46"/>
  <c r="G109" i="46"/>
  <c r="H109" i="46"/>
  <c r="G110" i="46"/>
  <c r="G111" i="46"/>
  <c r="G112" i="46"/>
  <c r="H112" i="46"/>
  <c r="G113" i="46"/>
  <c r="H113" i="46"/>
  <c r="G114" i="46"/>
  <c r="H114" i="46"/>
  <c r="G115" i="46"/>
  <c r="H115" i="46"/>
  <c r="G116" i="46"/>
  <c r="H116" i="46"/>
  <c r="G117" i="46"/>
  <c r="H117" i="46"/>
  <c r="G118" i="46"/>
  <c r="H118" i="46"/>
  <c r="G119" i="46"/>
  <c r="H119" i="46"/>
  <c r="G120" i="46"/>
  <c r="H120" i="46"/>
  <c r="G121" i="46"/>
  <c r="H121" i="46"/>
  <c r="G122" i="46"/>
  <c r="H122" i="46"/>
  <c r="G123" i="46"/>
  <c r="H123" i="46"/>
  <c r="G124" i="46"/>
  <c r="H124" i="46"/>
  <c r="G125" i="46"/>
  <c r="H125" i="46"/>
  <c r="G126" i="46"/>
  <c r="H126" i="46"/>
  <c r="G127" i="46"/>
  <c r="H127" i="46"/>
  <c r="G128" i="46"/>
  <c r="H128" i="46"/>
  <c r="G129" i="46"/>
  <c r="H129" i="46"/>
  <c r="G130" i="46"/>
  <c r="H130" i="46"/>
  <c r="G131" i="46"/>
  <c r="H131" i="46"/>
  <c r="G132" i="46"/>
  <c r="H132" i="46"/>
  <c r="G133" i="46"/>
  <c r="H133" i="46"/>
  <c r="G134" i="46"/>
  <c r="H134" i="46"/>
  <c r="G135" i="46"/>
  <c r="H135" i="46"/>
  <c r="G136" i="46"/>
  <c r="H136" i="46"/>
  <c r="G137" i="46"/>
  <c r="H137" i="46"/>
  <c r="G138" i="46"/>
  <c r="H138" i="46"/>
  <c r="R55" i="46"/>
  <c r="S55" i="46"/>
  <c r="R56" i="46"/>
  <c r="S56" i="46"/>
  <c r="R58" i="46"/>
  <c r="S58" i="46"/>
  <c r="R59" i="46"/>
  <c r="S59" i="46"/>
  <c r="R61" i="46"/>
  <c r="S61" i="46"/>
  <c r="R62" i="46"/>
  <c r="S62" i="46"/>
  <c r="R64" i="46"/>
  <c r="R66" i="46"/>
  <c r="S66" i="46"/>
  <c r="R67" i="46"/>
  <c r="S67" i="46"/>
  <c r="R69" i="46"/>
  <c r="S69" i="46"/>
  <c r="R70" i="46"/>
  <c r="S70" i="46"/>
  <c r="R72" i="46"/>
  <c r="S72" i="46"/>
  <c r="R73" i="46"/>
  <c r="S73" i="46"/>
  <c r="R75" i="46"/>
  <c r="S75" i="46"/>
  <c r="R76" i="46"/>
  <c r="S76" i="46"/>
  <c r="R78" i="46"/>
  <c r="S78" i="46"/>
  <c r="R79" i="46"/>
  <c r="S79" i="46"/>
  <c r="R81" i="46"/>
  <c r="S81" i="46"/>
  <c r="R82" i="46"/>
  <c r="S82" i="46"/>
  <c r="R84" i="46"/>
  <c r="S84" i="46"/>
  <c r="R85" i="46"/>
  <c r="S85" i="46"/>
  <c r="R87" i="46"/>
  <c r="S87" i="46"/>
  <c r="R88" i="46"/>
  <c r="S88" i="46"/>
  <c r="R90" i="46"/>
  <c r="S90" i="46"/>
  <c r="R91" i="46"/>
  <c r="S91" i="46"/>
  <c r="R8" i="46"/>
  <c r="S8" i="46"/>
  <c r="R9" i="46"/>
  <c r="S9" i="46"/>
  <c r="R11" i="46"/>
  <c r="S11" i="46"/>
  <c r="R12" i="46"/>
  <c r="S12" i="46"/>
  <c r="R14" i="46"/>
  <c r="S14" i="46"/>
  <c r="R15" i="46"/>
  <c r="S15" i="46"/>
  <c r="R17" i="46"/>
  <c r="R19" i="46"/>
  <c r="S19" i="46"/>
  <c r="R20" i="46"/>
  <c r="S20" i="46"/>
  <c r="R22" i="46"/>
  <c r="S22" i="46"/>
  <c r="R23" i="46"/>
  <c r="S23" i="46"/>
  <c r="R25" i="46"/>
  <c r="S25" i="46"/>
  <c r="R26" i="46"/>
  <c r="S26" i="46"/>
  <c r="R28" i="46"/>
  <c r="S28" i="46"/>
  <c r="R29" i="46"/>
  <c r="S29" i="46"/>
  <c r="R31" i="46"/>
  <c r="S31" i="46"/>
  <c r="R32" i="46"/>
  <c r="S32" i="46"/>
  <c r="R34" i="46"/>
  <c r="S34" i="46"/>
  <c r="R35" i="46"/>
  <c r="S35" i="46"/>
  <c r="R37" i="46"/>
  <c r="S37" i="46"/>
  <c r="R38" i="46"/>
  <c r="S38" i="46"/>
  <c r="R40" i="46"/>
  <c r="S40" i="46"/>
  <c r="R41" i="46"/>
  <c r="S41" i="46"/>
  <c r="R43" i="46"/>
  <c r="S43" i="46"/>
  <c r="R44" i="46"/>
  <c r="S44" i="46"/>
  <c r="G101" i="45"/>
  <c r="H101" i="45"/>
  <c r="G102" i="45"/>
  <c r="H102" i="45"/>
  <c r="G103" i="45"/>
  <c r="H103" i="45"/>
  <c r="G104" i="45"/>
  <c r="H104" i="45"/>
  <c r="G105" i="45"/>
  <c r="H105" i="45"/>
  <c r="G106" i="45"/>
  <c r="H106" i="45"/>
  <c r="G107" i="45"/>
  <c r="H107" i="45"/>
  <c r="G108" i="45"/>
  <c r="H108" i="45"/>
  <c r="G109" i="45"/>
  <c r="H109" i="45"/>
  <c r="G110" i="45"/>
  <c r="G111" i="45"/>
  <c r="G112" i="45"/>
  <c r="H112" i="45"/>
  <c r="G113" i="45"/>
  <c r="H113" i="45"/>
  <c r="G114" i="45"/>
  <c r="H114" i="45"/>
  <c r="G115" i="45"/>
  <c r="H115" i="45"/>
  <c r="G116" i="45"/>
  <c r="H116" i="45"/>
  <c r="G117" i="45"/>
  <c r="H117" i="45"/>
  <c r="G118" i="45"/>
  <c r="H118" i="45"/>
  <c r="G119" i="45"/>
  <c r="H119" i="45"/>
  <c r="G120" i="45"/>
  <c r="H120" i="45"/>
  <c r="G121" i="45"/>
  <c r="H121" i="45"/>
  <c r="G122" i="45"/>
  <c r="H122" i="45"/>
  <c r="G123" i="45"/>
  <c r="H123" i="45"/>
  <c r="G124" i="45"/>
  <c r="H124" i="45"/>
  <c r="G125" i="45"/>
  <c r="H125" i="45"/>
  <c r="G126" i="45"/>
  <c r="H126" i="45"/>
  <c r="G127" i="45"/>
  <c r="H127" i="45"/>
  <c r="G128" i="45"/>
  <c r="H128" i="45"/>
  <c r="G129" i="45"/>
  <c r="H129" i="45"/>
  <c r="G130" i="45"/>
  <c r="H130" i="45"/>
  <c r="G131" i="45"/>
  <c r="H131" i="45"/>
  <c r="G132" i="45"/>
  <c r="H132" i="45"/>
  <c r="G133" i="45"/>
  <c r="H133" i="45"/>
  <c r="G134" i="45"/>
  <c r="H134" i="45"/>
  <c r="G135" i="45"/>
  <c r="H135" i="45"/>
  <c r="G136" i="45"/>
  <c r="H136" i="45"/>
  <c r="G137" i="45"/>
  <c r="H137" i="45"/>
  <c r="G138" i="45"/>
  <c r="H138" i="45"/>
  <c r="R55" i="45"/>
  <c r="S55" i="45"/>
  <c r="R56" i="45"/>
  <c r="S56" i="45"/>
  <c r="R58" i="45"/>
  <c r="S58" i="45"/>
  <c r="R59" i="45"/>
  <c r="S59" i="45"/>
  <c r="R61" i="45"/>
  <c r="S61" i="45"/>
  <c r="R62" i="45"/>
  <c r="S62" i="45"/>
  <c r="R64" i="45"/>
  <c r="R66" i="45"/>
  <c r="S66" i="45"/>
  <c r="R67" i="45"/>
  <c r="S67" i="45"/>
  <c r="R69" i="45"/>
  <c r="S69" i="45"/>
  <c r="R70" i="45"/>
  <c r="S70" i="45"/>
  <c r="R72" i="45"/>
  <c r="S72" i="45"/>
  <c r="R73" i="45"/>
  <c r="S73" i="45"/>
  <c r="R75" i="45"/>
  <c r="S75" i="45"/>
  <c r="R76" i="45"/>
  <c r="S76" i="45"/>
  <c r="R78" i="45"/>
  <c r="S78" i="45"/>
  <c r="R79" i="45"/>
  <c r="S79" i="45"/>
  <c r="R81" i="45"/>
  <c r="S81" i="45"/>
  <c r="R82" i="45"/>
  <c r="S82" i="45"/>
  <c r="R84" i="45"/>
  <c r="S84" i="45"/>
  <c r="R85" i="45"/>
  <c r="S85" i="45"/>
  <c r="R87" i="45"/>
  <c r="S87" i="45"/>
  <c r="R88" i="45"/>
  <c r="S88" i="45"/>
  <c r="R90" i="45"/>
  <c r="S90" i="45"/>
  <c r="R91" i="45"/>
  <c r="S91" i="45"/>
  <c r="S8" i="45"/>
  <c r="S9" i="45"/>
  <c r="S11" i="45"/>
  <c r="S12" i="45"/>
  <c r="S14" i="45"/>
  <c r="S15" i="45"/>
  <c r="S19" i="45"/>
  <c r="S20" i="45"/>
  <c r="S22" i="45"/>
  <c r="S23" i="45"/>
  <c r="S25" i="45"/>
  <c r="S26" i="45"/>
  <c r="S28" i="45"/>
  <c r="S29" i="45"/>
  <c r="S31" i="45"/>
  <c r="S32" i="45"/>
  <c r="S34" i="45"/>
  <c r="S35" i="45"/>
  <c r="S37" i="45"/>
  <c r="S38" i="45"/>
  <c r="S40" i="45"/>
  <c r="S41" i="45"/>
  <c r="S43" i="45"/>
  <c r="S44" i="45"/>
  <c r="R8" i="45"/>
  <c r="R9" i="45"/>
  <c r="R11" i="45"/>
  <c r="R12" i="45"/>
  <c r="R14" i="45"/>
  <c r="R15" i="45"/>
  <c r="R17" i="45"/>
  <c r="R19" i="45"/>
  <c r="R20" i="45"/>
  <c r="R22" i="45"/>
  <c r="R23" i="45"/>
  <c r="R25" i="45"/>
  <c r="R26" i="45"/>
  <c r="R28" i="45"/>
  <c r="R29" i="45"/>
  <c r="R31" i="45"/>
  <c r="R32" i="45"/>
  <c r="R34" i="45"/>
  <c r="R35" i="45"/>
  <c r="R37" i="45"/>
  <c r="R38" i="45"/>
  <c r="R40" i="45"/>
  <c r="R41" i="45"/>
  <c r="R43" i="45"/>
  <c r="R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1"/>
  <c r="H56" i="21"/>
  <c r="G57" i="21"/>
  <c r="H57" i="21"/>
  <c r="G58" i="21"/>
  <c r="H58" i="21"/>
  <c r="G59" i="21"/>
  <c r="G60" i="21"/>
  <c r="H60" i="21"/>
  <c r="G61" i="21"/>
  <c r="H61" i="21"/>
  <c r="G62" i="21"/>
  <c r="H62" i="21"/>
  <c r="G63" i="21"/>
  <c r="H63" i="21"/>
  <c r="G64" i="21"/>
  <c r="H64" i="21"/>
  <c r="G65" i="21"/>
  <c r="H65" i="21"/>
  <c r="G66" i="21"/>
  <c r="H66" i="21"/>
  <c r="G67" i="21"/>
  <c r="H67" i="21"/>
  <c r="G68" i="21"/>
  <c r="H68" i="21"/>
  <c r="G70" i="21"/>
  <c r="H70" i="21"/>
  <c r="G71" i="21"/>
  <c r="H71" i="21"/>
  <c r="G45" i="30"/>
  <c r="G67" i="28"/>
  <c r="G68" i="28"/>
  <c r="G69" i="28"/>
  <c r="G108" i="28" s="1"/>
  <c r="G70" i="28"/>
  <c r="G71" i="28"/>
  <c r="R71" i="28" s="1"/>
  <c r="G72" i="28"/>
  <c r="R72" i="28" s="1"/>
  <c r="G73" i="28"/>
  <c r="G74" i="28"/>
  <c r="G75" i="28"/>
  <c r="G76" i="28"/>
  <c r="G94" i="12"/>
  <c r="R55" i="12" s="1"/>
  <c r="G95" i="12"/>
  <c r="R95" i="12" s="1"/>
  <c r="G96" i="12"/>
  <c r="R96" i="12" s="1"/>
  <c r="G29" i="28"/>
  <c r="H29" i="28"/>
  <c r="G30" i="28"/>
  <c r="H30" i="28"/>
  <c r="G31" i="28"/>
  <c r="H31" i="28"/>
  <c r="G32" i="28"/>
  <c r="H32" i="28"/>
  <c r="G33" i="28"/>
  <c r="H33" i="28"/>
  <c r="G34" i="28"/>
  <c r="H34" i="28"/>
  <c r="G35" i="28"/>
  <c r="H35" i="28"/>
  <c r="G37" i="28"/>
  <c r="H37" i="28"/>
  <c r="G38" i="28"/>
  <c r="H38" i="28"/>
  <c r="G28" i="28"/>
  <c r="R30" i="28" s="1"/>
  <c r="G46" i="12"/>
  <c r="R10" i="12" s="1"/>
  <c r="G47" i="12"/>
  <c r="G48" i="12"/>
  <c r="R48" i="12" s="1"/>
  <c r="R50" i="30" l="1"/>
  <c r="G115" i="28"/>
  <c r="R28" i="33"/>
  <c r="R31" i="33"/>
  <c r="R29" i="33"/>
  <c r="R32" i="33"/>
  <c r="R30" i="33"/>
  <c r="R33" i="33"/>
  <c r="R34" i="33"/>
  <c r="G107" i="28"/>
  <c r="R12" i="30"/>
  <c r="R19" i="30" s="1"/>
  <c r="G110" i="28"/>
  <c r="G109" i="28"/>
  <c r="G106" i="28"/>
  <c r="R35" i="28"/>
  <c r="R66" i="28"/>
  <c r="G112" i="28"/>
  <c r="G144" i="12"/>
  <c r="G143" i="12"/>
  <c r="R7" i="33"/>
  <c r="R16" i="33"/>
  <c r="N100" i="28"/>
  <c r="N102" i="28"/>
  <c r="N98" i="28"/>
  <c r="R27" i="33"/>
  <c r="R35" i="33"/>
  <c r="R47" i="30"/>
  <c r="R49" i="30"/>
  <c r="R48" i="30"/>
  <c r="R33" i="30"/>
  <c r="R38" i="30"/>
  <c r="R46" i="30"/>
  <c r="R52" i="30"/>
  <c r="R51" i="30"/>
  <c r="R21" i="30"/>
  <c r="R20" i="30"/>
  <c r="R26" i="30"/>
  <c r="R25" i="30"/>
  <c r="R24" i="30"/>
  <c r="R23" i="30"/>
  <c r="R22" i="30"/>
  <c r="N99" i="28"/>
  <c r="N88" i="28"/>
  <c r="N101" i="28"/>
  <c r="N96" i="28"/>
  <c r="N89" i="28"/>
  <c r="R17" i="28"/>
  <c r="R37" i="28"/>
  <c r="R36" i="28"/>
  <c r="R34" i="28"/>
  <c r="R33" i="28"/>
  <c r="R32" i="28"/>
  <c r="G105" i="28"/>
  <c r="R29" i="28"/>
  <c r="R31" i="28"/>
  <c r="R7" i="28"/>
  <c r="R38" i="28"/>
  <c r="R70" i="28"/>
  <c r="R67" i="28"/>
  <c r="R69" i="28"/>
  <c r="R76" i="28"/>
  <c r="R68" i="28"/>
  <c r="R75" i="28"/>
  <c r="R74" i="28"/>
  <c r="R73" i="28"/>
  <c r="R22" i="12"/>
  <c r="R13" i="12"/>
  <c r="R61" i="12"/>
  <c r="R76" i="12"/>
  <c r="R34" i="12"/>
  <c r="R37" i="12"/>
  <c r="R25" i="12"/>
  <c r="R16" i="12"/>
  <c r="R91" i="12"/>
  <c r="R67" i="12"/>
  <c r="R82" i="12"/>
  <c r="R58" i="12"/>
  <c r="R40" i="12"/>
  <c r="R28" i="12"/>
  <c r="R7" i="12"/>
  <c r="R73" i="12"/>
  <c r="R47" i="12"/>
  <c r="R70" i="12"/>
  <c r="R85" i="12"/>
  <c r="R88" i="12"/>
  <c r="R64" i="12"/>
  <c r="R43" i="12"/>
  <c r="R31" i="12"/>
  <c r="R19" i="12"/>
  <c r="R79" i="12"/>
  <c r="G21" i="23"/>
  <c r="G7" i="23"/>
  <c r="G92" i="47"/>
  <c r="G93" i="47"/>
  <c r="G94" i="47"/>
  <c r="G45" i="47"/>
  <c r="G46" i="47"/>
  <c r="G47" i="47"/>
  <c r="G92" i="46"/>
  <c r="G93" i="46"/>
  <c r="G94" i="46"/>
  <c r="G45" i="46"/>
  <c r="G92" i="45"/>
  <c r="G93" i="45"/>
  <c r="G94" i="45"/>
  <c r="G46" i="45"/>
  <c r="R46" i="45" s="1"/>
  <c r="G47" i="45"/>
  <c r="R47" i="45" s="1"/>
  <c r="G45" i="45"/>
  <c r="G45" i="23"/>
  <c r="G31" i="23"/>
  <c r="R47" i="47" l="1"/>
  <c r="R46" i="47"/>
  <c r="R28" i="28"/>
  <c r="R46" i="12"/>
  <c r="R94" i="12"/>
  <c r="G141" i="47"/>
  <c r="R94" i="47"/>
  <c r="R65" i="47"/>
  <c r="R89" i="47"/>
  <c r="R63" i="47"/>
  <c r="R83" i="47"/>
  <c r="R60" i="47"/>
  <c r="R80" i="47"/>
  <c r="R71" i="47"/>
  <c r="G139" i="47"/>
  <c r="R57" i="47"/>
  <c r="R77" i="47"/>
  <c r="R86" i="47"/>
  <c r="R68" i="47"/>
  <c r="R54" i="47"/>
  <c r="R74" i="47"/>
  <c r="G140" i="47"/>
  <c r="R93" i="47"/>
  <c r="R7" i="47"/>
  <c r="R27" i="47"/>
  <c r="R42" i="47"/>
  <c r="R13" i="47"/>
  <c r="R33" i="47"/>
  <c r="R24" i="47"/>
  <c r="R39" i="47"/>
  <c r="R21" i="47"/>
  <c r="R10" i="47"/>
  <c r="R30" i="47"/>
  <c r="R16" i="47"/>
  <c r="R36" i="47"/>
  <c r="R18" i="47"/>
  <c r="R21" i="46"/>
  <c r="R46" i="46"/>
  <c r="R16" i="46"/>
  <c r="R36" i="46"/>
  <c r="R33" i="46"/>
  <c r="R47" i="46"/>
  <c r="R30" i="46"/>
  <c r="R7" i="46"/>
  <c r="R27" i="46"/>
  <c r="R13" i="46"/>
  <c r="R24" i="46"/>
  <c r="R39" i="46"/>
  <c r="R10" i="46"/>
  <c r="R18" i="46"/>
  <c r="R42" i="46"/>
  <c r="G141" i="46"/>
  <c r="R94" i="46"/>
  <c r="G140" i="46"/>
  <c r="R93" i="46"/>
  <c r="R71" i="46"/>
  <c r="G139" i="46"/>
  <c r="R68" i="46"/>
  <c r="R63" i="46"/>
  <c r="R83" i="46"/>
  <c r="R57" i="46"/>
  <c r="R54" i="46"/>
  <c r="R74" i="46"/>
  <c r="R80" i="46"/>
  <c r="R77" i="46"/>
  <c r="R65" i="46"/>
  <c r="R89" i="46"/>
  <c r="R60" i="46"/>
  <c r="R86" i="46"/>
  <c r="G141" i="45"/>
  <c r="R94" i="45"/>
  <c r="R68" i="45"/>
  <c r="G139" i="45"/>
  <c r="R77" i="45"/>
  <c r="R63" i="45"/>
  <c r="R83" i="45"/>
  <c r="R80" i="45"/>
  <c r="R86" i="45"/>
  <c r="R57" i="45"/>
  <c r="R54" i="45"/>
  <c r="R74" i="45"/>
  <c r="R60" i="45"/>
  <c r="R65" i="45"/>
  <c r="R89" i="45"/>
  <c r="R71" i="45"/>
  <c r="G140" i="45"/>
  <c r="R93" i="45"/>
  <c r="R13" i="45"/>
  <c r="R21" i="45"/>
  <c r="R33" i="45"/>
  <c r="R30" i="45"/>
  <c r="R18" i="45"/>
  <c r="R27" i="45"/>
  <c r="R36" i="45"/>
  <c r="R7" i="45"/>
  <c r="R39" i="45"/>
  <c r="R10" i="45"/>
  <c r="R16" i="45"/>
  <c r="R24" i="45"/>
  <c r="R42" i="45"/>
  <c r="R33" i="23"/>
  <c r="R41" i="23"/>
  <c r="R34" i="23"/>
  <c r="R42" i="23"/>
  <c r="R35" i="23"/>
  <c r="R43" i="23"/>
  <c r="R36" i="23"/>
  <c r="R44" i="23"/>
  <c r="R37" i="23"/>
  <c r="R32" i="23"/>
  <c r="R38" i="23"/>
  <c r="R39" i="23"/>
  <c r="R40" i="23"/>
  <c r="G55" i="23"/>
  <c r="R15" i="23"/>
  <c r="R16" i="23"/>
  <c r="R9" i="23"/>
  <c r="R17" i="23"/>
  <c r="R10" i="23"/>
  <c r="R18" i="23"/>
  <c r="R11" i="23"/>
  <c r="R19" i="23"/>
  <c r="R12" i="23"/>
  <c r="R13" i="23"/>
  <c r="R8" i="23"/>
  <c r="R14" i="23"/>
  <c r="R20" i="23"/>
  <c r="R23" i="23"/>
  <c r="R22" i="23"/>
  <c r="R21" i="23"/>
  <c r="G69" i="23"/>
  <c r="R47" i="23"/>
  <c r="R46" i="23"/>
  <c r="G48" i="23"/>
  <c r="R31" i="23" s="1"/>
  <c r="G24" i="23"/>
  <c r="R7" i="23" s="1"/>
  <c r="R26" i="33"/>
  <c r="R45" i="30"/>
  <c r="G7" i="22"/>
  <c r="G21" i="22"/>
  <c r="G31" i="22"/>
  <c r="G45" i="22"/>
  <c r="G31" i="21"/>
  <c r="G45" i="21"/>
  <c r="R45" i="47" l="1"/>
  <c r="R92" i="47"/>
  <c r="R92" i="46"/>
  <c r="R45" i="46"/>
  <c r="R92" i="45"/>
  <c r="R45" i="45"/>
  <c r="R24" i="23"/>
  <c r="G72" i="23"/>
  <c r="R45" i="23"/>
  <c r="R48" i="23" s="1"/>
  <c r="R23" i="22"/>
  <c r="R22" i="22"/>
  <c r="R37" i="22"/>
  <c r="R32" i="22"/>
  <c r="R38" i="22"/>
  <c r="G55" i="22"/>
  <c r="R39" i="22"/>
  <c r="R40" i="22"/>
  <c r="R33" i="22"/>
  <c r="R41" i="22"/>
  <c r="R34" i="22"/>
  <c r="R42" i="22"/>
  <c r="R35" i="22"/>
  <c r="R43" i="22"/>
  <c r="R36" i="22"/>
  <c r="R44" i="22"/>
  <c r="R46" i="22"/>
  <c r="R47" i="22"/>
  <c r="R11" i="22"/>
  <c r="R19" i="22"/>
  <c r="R12" i="22"/>
  <c r="R20" i="22"/>
  <c r="R14" i="22"/>
  <c r="R10" i="22"/>
  <c r="R13" i="22"/>
  <c r="R8" i="22"/>
  <c r="R15" i="22"/>
  <c r="R16" i="22"/>
  <c r="R9" i="22"/>
  <c r="R17" i="22"/>
  <c r="R18" i="22"/>
  <c r="G48" i="21"/>
  <c r="R34" i="21"/>
  <c r="R42" i="21"/>
  <c r="R35" i="21"/>
  <c r="R43" i="21"/>
  <c r="R41" i="21"/>
  <c r="R36" i="21"/>
  <c r="R44" i="21"/>
  <c r="R37" i="21"/>
  <c r="R32" i="21"/>
  <c r="R33" i="21"/>
  <c r="R38" i="21"/>
  <c r="R39" i="21"/>
  <c r="R31" i="21"/>
  <c r="R48" i="21" s="1"/>
  <c r="R40" i="21"/>
  <c r="R46" i="21"/>
  <c r="R45" i="21"/>
  <c r="R47" i="21"/>
  <c r="G48" i="22"/>
  <c r="G24" i="22"/>
  <c r="R21" i="22" s="1"/>
  <c r="G72" i="22" l="1"/>
  <c r="R7" i="22"/>
  <c r="R24" i="22" s="1"/>
  <c r="R45" i="22"/>
  <c r="R31" i="22"/>
  <c r="F25" i="20"/>
  <c r="G25" i="20"/>
  <c r="F26" i="20"/>
  <c r="G26" i="20"/>
  <c r="F9" i="20"/>
  <c r="Q7" i="20" s="1"/>
  <c r="F18" i="20"/>
  <c r="F25" i="19"/>
  <c r="G25" i="19"/>
  <c r="F26" i="19"/>
  <c r="G26" i="19"/>
  <c r="Q16" i="19"/>
  <c r="F18" i="19"/>
  <c r="Q17" i="19" s="1"/>
  <c r="F9" i="19"/>
  <c r="Q7" i="19" s="1"/>
  <c r="F25" i="36"/>
  <c r="G25" i="36"/>
  <c r="I25" i="36"/>
  <c r="F26" i="36"/>
  <c r="G26" i="36"/>
  <c r="I26" i="36"/>
  <c r="F18" i="36"/>
  <c r="F9" i="36"/>
  <c r="Q7" i="36" s="1"/>
  <c r="G9" i="36"/>
  <c r="R7" i="36" s="1"/>
  <c r="T7" i="36"/>
  <c r="G21" i="21"/>
  <c r="G7" i="21"/>
  <c r="F94" i="47"/>
  <c r="E94" i="47"/>
  <c r="D94" i="47"/>
  <c r="C94" i="47"/>
  <c r="F93" i="47"/>
  <c r="E93" i="47"/>
  <c r="D93" i="47"/>
  <c r="C93" i="47"/>
  <c r="C140" i="47" s="1"/>
  <c r="F92" i="47"/>
  <c r="E92" i="47"/>
  <c r="P77" i="47" s="1"/>
  <c r="D92" i="47"/>
  <c r="O83" i="47" s="1"/>
  <c r="C92" i="47"/>
  <c r="F47" i="47"/>
  <c r="E47" i="47"/>
  <c r="D47" i="47"/>
  <c r="C47" i="47"/>
  <c r="C141" i="47" s="1"/>
  <c r="F46" i="47"/>
  <c r="E46" i="47"/>
  <c r="E140" i="47" s="1"/>
  <c r="D46" i="47"/>
  <c r="O46" i="47" s="1"/>
  <c r="C46" i="47"/>
  <c r="F45" i="47"/>
  <c r="E45" i="47"/>
  <c r="D45" i="47"/>
  <c r="C45" i="47"/>
  <c r="N13" i="47" s="1"/>
  <c r="F92" i="46"/>
  <c r="Q89" i="46" s="1"/>
  <c r="E92" i="46"/>
  <c r="P74" i="46" s="1"/>
  <c r="D92" i="46"/>
  <c r="O68" i="46" s="1"/>
  <c r="C92" i="46"/>
  <c r="N71" i="46" s="1"/>
  <c r="F47" i="46"/>
  <c r="E47" i="46"/>
  <c r="D47" i="46"/>
  <c r="C47" i="46"/>
  <c r="F46" i="46"/>
  <c r="Q46" i="46" s="1"/>
  <c r="E46" i="46"/>
  <c r="P46" i="46" s="1"/>
  <c r="D46" i="46"/>
  <c r="C46" i="46"/>
  <c r="F45" i="46"/>
  <c r="E45" i="46"/>
  <c r="D45" i="46"/>
  <c r="O30" i="46" s="1"/>
  <c r="C45" i="46"/>
  <c r="N33" i="46" s="1"/>
  <c r="P90" i="46"/>
  <c r="O90" i="46"/>
  <c r="O24" i="46"/>
  <c r="P44" i="46"/>
  <c r="O44" i="46"/>
  <c r="D137" i="46"/>
  <c r="L138" i="47"/>
  <c r="K138" i="47"/>
  <c r="H138" i="47"/>
  <c r="F138" i="47"/>
  <c r="E138" i="47"/>
  <c r="D138" i="47"/>
  <c r="C138" i="47"/>
  <c r="L137" i="47"/>
  <c r="K137" i="47"/>
  <c r="H137" i="47"/>
  <c r="F137" i="47"/>
  <c r="E137" i="47"/>
  <c r="D137" i="47"/>
  <c r="C137" i="47"/>
  <c r="L136" i="47"/>
  <c r="K136" i="47"/>
  <c r="H136" i="47"/>
  <c r="F136" i="47"/>
  <c r="E136" i="47"/>
  <c r="D136" i="47"/>
  <c r="C136" i="47"/>
  <c r="L135" i="47"/>
  <c r="K135" i="47"/>
  <c r="H135" i="47"/>
  <c r="F135" i="47"/>
  <c r="E135" i="47"/>
  <c r="D135" i="47"/>
  <c r="C135" i="47"/>
  <c r="L134" i="47"/>
  <c r="K134" i="47"/>
  <c r="H134" i="47"/>
  <c r="F134" i="47"/>
  <c r="E134" i="47"/>
  <c r="D134" i="47"/>
  <c r="C134" i="47"/>
  <c r="L133" i="47"/>
  <c r="K133" i="47"/>
  <c r="H133" i="47"/>
  <c r="F133" i="47"/>
  <c r="E133" i="47"/>
  <c r="D133" i="47"/>
  <c r="C133" i="47"/>
  <c r="L132" i="47"/>
  <c r="K132" i="47"/>
  <c r="H132" i="47"/>
  <c r="F132" i="47"/>
  <c r="E132" i="47"/>
  <c r="D132" i="47"/>
  <c r="C132" i="47"/>
  <c r="L131" i="47"/>
  <c r="K131" i="47"/>
  <c r="H131" i="47"/>
  <c r="F131" i="47"/>
  <c r="E131" i="47"/>
  <c r="D131" i="47"/>
  <c r="C131" i="47"/>
  <c r="L130" i="47"/>
  <c r="K130" i="47"/>
  <c r="H130" i="47"/>
  <c r="F130" i="47"/>
  <c r="E130" i="47"/>
  <c r="D130" i="47"/>
  <c r="C130" i="47"/>
  <c r="L129" i="47"/>
  <c r="K129" i="47"/>
  <c r="H129" i="47"/>
  <c r="F129" i="47"/>
  <c r="E129" i="47"/>
  <c r="D129" i="47"/>
  <c r="C129" i="47"/>
  <c r="L128" i="47"/>
  <c r="K128" i="47"/>
  <c r="H128" i="47"/>
  <c r="F128" i="47"/>
  <c r="E128" i="47"/>
  <c r="D128" i="47"/>
  <c r="C128" i="47"/>
  <c r="L127" i="47"/>
  <c r="K127" i="47"/>
  <c r="H127" i="47"/>
  <c r="F127" i="47"/>
  <c r="E127" i="47"/>
  <c r="D127" i="47"/>
  <c r="C127" i="47"/>
  <c r="L126" i="47"/>
  <c r="K126" i="47"/>
  <c r="H126" i="47"/>
  <c r="F126" i="47"/>
  <c r="E126" i="47"/>
  <c r="D126" i="47"/>
  <c r="C126" i="47"/>
  <c r="L125" i="47"/>
  <c r="K125" i="47"/>
  <c r="H125" i="47"/>
  <c r="F125" i="47"/>
  <c r="E125" i="47"/>
  <c r="D125" i="47"/>
  <c r="C125" i="47"/>
  <c r="L124" i="47"/>
  <c r="K124" i="47"/>
  <c r="H124" i="47"/>
  <c r="F124" i="47"/>
  <c r="E124" i="47"/>
  <c r="D124" i="47"/>
  <c r="C124" i="47"/>
  <c r="L123" i="47"/>
  <c r="K123" i="47"/>
  <c r="H123" i="47"/>
  <c r="F123" i="47"/>
  <c r="E123" i="47"/>
  <c r="D123" i="47"/>
  <c r="C123" i="47"/>
  <c r="L122" i="47"/>
  <c r="K122" i="47"/>
  <c r="H122" i="47"/>
  <c r="F122" i="47"/>
  <c r="E122" i="47"/>
  <c r="D122" i="47"/>
  <c r="C122" i="47"/>
  <c r="L121" i="47"/>
  <c r="K121" i="47"/>
  <c r="H121" i="47"/>
  <c r="F121" i="47"/>
  <c r="E121" i="47"/>
  <c r="D121" i="47"/>
  <c r="C121" i="47"/>
  <c r="L120" i="47"/>
  <c r="K120" i="47"/>
  <c r="H120" i="47"/>
  <c r="F120" i="47"/>
  <c r="E120" i="47"/>
  <c r="D120" i="47"/>
  <c r="C120" i="47"/>
  <c r="L119" i="47"/>
  <c r="K119" i="47"/>
  <c r="H119" i="47"/>
  <c r="F119" i="47"/>
  <c r="E119" i="47"/>
  <c r="D119" i="47"/>
  <c r="C119" i="47"/>
  <c r="L118" i="47"/>
  <c r="K118" i="47"/>
  <c r="H118" i="47"/>
  <c r="F118" i="47"/>
  <c r="E118" i="47"/>
  <c r="D118" i="47"/>
  <c r="C118" i="47"/>
  <c r="L117" i="47"/>
  <c r="K117" i="47"/>
  <c r="H117" i="47"/>
  <c r="F117" i="47"/>
  <c r="E117" i="47"/>
  <c r="D117" i="47"/>
  <c r="C117" i="47"/>
  <c r="L116" i="47"/>
  <c r="K116" i="47"/>
  <c r="H116" i="47"/>
  <c r="F116" i="47"/>
  <c r="E116" i="47"/>
  <c r="D116" i="47"/>
  <c r="C116" i="47"/>
  <c r="L115" i="47"/>
  <c r="K115" i="47"/>
  <c r="H115" i="47"/>
  <c r="F115" i="47"/>
  <c r="E115" i="47"/>
  <c r="D115" i="47"/>
  <c r="C115" i="47"/>
  <c r="L114" i="47"/>
  <c r="K114" i="47"/>
  <c r="H114" i="47"/>
  <c r="F114" i="47"/>
  <c r="E114" i="47"/>
  <c r="D114" i="47"/>
  <c r="C114" i="47"/>
  <c r="L113" i="47"/>
  <c r="K113" i="47"/>
  <c r="H113" i="47"/>
  <c r="F113" i="47"/>
  <c r="E113" i="47"/>
  <c r="D113" i="47"/>
  <c r="C113" i="47"/>
  <c r="L112" i="47"/>
  <c r="K112" i="47"/>
  <c r="H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L109" i="47"/>
  <c r="K109" i="47"/>
  <c r="H109" i="47"/>
  <c r="F109" i="47"/>
  <c r="E109" i="47"/>
  <c r="D109" i="47"/>
  <c r="C109" i="47"/>
  <c r="L108" i="47"/>
  <c r="K108" i="47"/>
  <c r="H108" i="47"/>
  <c r="F108" i="47"/>
  <c r="E108" i="47"/>
  <c r="D108" i="47"/>
  <c r="C108" i="47"/>
  <c r="L107" i="47"/>
  <c r="K107" i="47"/>
  <c r="H107" i="47"/>
  <c r="F107" i="47"/>
  <c r="E107" i="47"/>
  <c r="D107" i="47"/>
  <c r="C107" i="47"/>
  <c r="L106" i="47"/>
  <c r="K106" i="47"/>
  <c r="N106" i="47" s="1"/>
  <c r="H106" i="47"/>
  <c r="F106" i="47"/>
  <c r="E106" i="47"/>
  <c r="D106" i="47"/>
  <c r="C106" i="47"/>
  <c r="L105" i="47"/>
  <c r="K105" i="47"/>
  <c r="H105" i="47"/>
  <c r="F105" i="47"/>
  <c r="E105" i="47"/>
  <c r="D105" i="47"/>
  <c r="C105" i="47"/>
  <c r="L104" i="47"/>
  <c r="K104" i="47"/>
  <c r="H104" i="47"/>
  <c r="F104" i="47"/>
  <c r="E104" i="47"/>
  <c r="D104" i="47"/>
  <c r="C104" i="47"/>
  <c r="L103" i="47"/>
  <c r="K103" i="47"/>
  <c r="H103" i="47"/>
  <c r="F103" i="47"/>
  <c r="E103" i="47"/>
  <c r="D103" i="47"/>
  <c r="C103" i="47"/>
  <c r="L102" i="47"/>
  <c r="K102" i="47"/>
  <c r="N102" i="47" s="1"/>
  <c r="H102" i="47"/>
  <c r="F102" i="47"/>
  <c r="E102" i="47"/>
  <c r="D102" i="47"/>
  <c r="C102" i="47"/>
  <c r="L101" i="47"/>
  <c r="K101" i="47"/>
  <c r="H101" i="47"/>
  <c r="F101" i="47"/>
  <c r="E101" i="47"/>
  <c r="D101" i="47"/>
  <c r="C101" i="47"/>
  <c r="K99" i="47"/>
  <c r="L94" i="47"/>
  <c r="K94" i="47"/>
  <c r="J94" i="47"/>
  <c r="J141" i="47" s="1"/>
  <c r="H94" i="47"/>
  <c r="L93" i="47"/>
  <c r="K93" i="47"/>
  <c r="J93" i="47"/>
  <c r="J140" i="47" s="1"/>
  <c r="H93" i="47"/>
  <c r="L92" i="47"/>
  <c r="W86" i="47" s="1"/>
  <c r="K92" i="47"/>
  <c r="V71" i="47" s="1"/>
  <c r="U89" i="47"/>
  <c r="Q86" i="47"/>
  <c r="N83" i="47"/>
  <c r="Y91" i="47"/>
  <c r="W91" i="47"/>
  <c r="V91" i="47"/>
  <c r="U91" i="47"/>
  <c r="Q91" i="47"/>
  <c r="P91" i="47"/>
  <c r="O91" i="47"/>
  <c r="N91" i="47"/>
  <c r="Y90" i="47"/>
  <c r="W90" i="47"/>
  <c r="V90" i="47"/>
  <c r="U90" i="47"/>
  <c r="Q90" i="47"/>
  <c r="P90" i="47"/>
  <c r="O90" i="47"/>
  <c r="N90" i="47"/>
  <c r="Y89" i="47"/>
  <c r="Q89" i="47"/>
  <c r="Y88" i="47"/>
  <c r="W88" i="47"/>
  <c r="V88" i="47"/>
  <c r="U88" i="47"/>
  <c r="Q88" i="47"/>
  <c r="P88" i="47"/>
  <c r="O88" i="47"/>
  <c r="N88" i="47"/>
  <c r="Y87" i="47"/>
  <c r="W87" i="47"/>
  <c r="V87" i="47"/>
  <c r="U87" i="47"/>
  <c r="Q87" i="47"/>
  <c r="P87" i="47"/>
  <c r="O87" i="47"/>
  <c r="N87" i="47"/>
  <c r="Y86" i="47"/>
  <c r="Y85" i="47"/>
  <c r="W85" i="47"/>
  <c r="V85" i="47"/>
  <c r="U85" i="47"/>
  <c r="Q85" i="47"/>
  <c r="P85" i="47"/>
  <c r="O85" i="47"/>
  <c r="N85" i="47"/>
  <c r="Y84" i="47"/>
  <c r="W84" i="47"/>
  <c r="V84" i="47"/>
  <c r="U84" i="47"/>
  <c r="Q84" i="47"/>
  <c r="P84" i="47"/>
  <c r="O84" i="47"/>
  <c r="N84" i="47"/>
  <c r="Y83" i="47"/>
  <c r="Q83" i="47"/>
  <c r="Y82" i="47"/>
  <c r="W82" i="47"/>
  <c r="V82" i="47"/>
  <c r="U82" i="47"/>
  <c r="Q82" i="47"/>
  <c r="P82" i="47"/>
  <c r="O82" i="47"/>
  <c r="N82" i="47"/>
  <c r="Y81" i="47"/>
  <c r="W81" i="47"/>
  <c r="V81" i="47"/>
  <c r="U81" i="47"/>
  <c r="Q81" i="47"/>
  <c r="P81" i="47"/>
  <c r="O81" i="47"/>
  <c r="N81" i="47"/>
  <c r="Y80" i="47"/>
  <c r="Q80" i="47"/>
  <c r="N80" i="47"/>
  <c r="Y79" i="47"/>
  <c r="W79" i="47"/>
  <c r="V79" i="47"/>
  <c r="U79" i="47"/>
  <c r="Q79" i="47"/>
  <c r="P79" i="47"/>
  <c r="O79" i="47"/>
  <c r="N79" i="47"/>
  <c r="Y78" i="47"/>
  <c r="W78" i="47"/>
  <c r="V78" i="47"/>
  <c r="U78" i="47"/>
  <c r="Q78" i="47"/>
  <c r="P78" i="47"/>
  <c r="O78" i="47"/>
  <c r="N78" i="47"/>
  <c r="Y77" i="47"/>
  <c r="Q77" i="47"/>
  <c r="Y76" i="47"/>
  <c r="W76" i="47"/>
  <c r="V76" i="47"/>
  <c r="U76" i="47"/>
  <c r="Q76" i="47"/>
  <c r="P76" i="47"/>
  <c r="O76" i="47"/>
  <c r="N76" i="47"/>
  <c r="Y75" i="47"/>
  <c r="W75" i="47"/>
  <c r="V75" i="47"/>
  <c r="U75" i="47"/>
  <c r="Q75" i="47"/>
  <c r="P75" i="47"/>
  <c r="O75" i="47"/>
  <c r="N75" i="47"/>
  <c r="Y74" i="47"/>
  <c r="U74" i="47"/>
  <c r="Q74" i="47"/>
  <c r="Y73" i="47"/>
  <c r="W73" i="47"/>
  <c r="V73" i="47"/>
  <c r="U73" i="47"/>
  <c r="Q73" i="47"/>
  <c r="P73" i="47"/>
  <c r="O73" i="47"/>
  <c r="N73" i="47"/>
  <c r="Y72" i="47"/>
  <c r="W72" i="47"/>
  <c r="V72" i="47"/>
  <c r="U72" i="47"/>
  <c r="Q72" i="47"/>
  <c r="P72" i="47"/>
  <c r="O72" i="47"/>
  <c r="N72" i="47"/>
  <c r="Y71" i="47"/>
  <c r="Q71" i="47"/>
  <c r="Y70" i="47"/>
  <c r="W70" i="47"/>
  <c r="V70" i="47"/>
  <c r="U70" i="47"/>
  <c r="Q70" i="47"/>
  <c r="P70" i="47"/>
  <c r="O70" i="47"/>
  <c r="N70" i="47"/>
  <c r="Y69" i="47"/>
  <c r="W69" i="47"/>
  <c r="V69" i="47"/>
  <c r="U69" i="47"/>
  <c r="Q69" i="47"/>
  <c r="P69" i="47"/>
  <c r="O69" i="47"/>
  <c r="N69" i="47"/>
  <c r="Y68" i="47"/>
  <c r="U68" i="47"/>
  <c r="Q68" i="47"/>
  <c r="N68" i="47"/>
  <c r="Y67" i="47"/>
  <c r="W67" i="47"/>
  <c r="V67" i="47"/>
  <c r="U67" i="47"/>
  <c r="Q67" i="47"/>
  <c r="P67" i="47"/>
  <c r="O67" i="47"/>
  <c r="N67" i="47"/>
  <c r="Y66" i="47"/>
  <c r="W66" i="47"/>
  <c r="V66" i="47"/>
  <c r="U66" i="47"/>
  <c r="Q66" i="47"/>
  <c r="P66" i="47"/>
  <c r="O66" i="47"/>
  <c r="N66" i="47"/>
  <c r="Y65" i="47"/>
  <c r="Q65" i="47"/>
  <c r="P65" i="47"/>
  <c r="Z64" i="47"/>
  <c r="Q64" i="47"/>
  <c r="P64" i="47"/>
  <c r="O64" i="47"/>
  <c r="N64" i="47"/>
  <c r="Q63" i="47"/>
  <c r="Y62" i="47"/>
  <c r="W62" i="47"/>
  <c r="V62" i="47"/>
  <c r="U62" i="47"/>
  <c r="Q62" i="47"/>
  <c r="P62" i="47"/>
  <c r="O62" i="47"/>
  <c r="N62" i="47"/>
  <c r="Y61" i="47"/>
  <c r="W61" i="47"/>
  <c r="V61" i="47"/>
  <c r="U61" i="47"/>
  <c r="Q61" i="47"/>
  <c r="P61" i="47"/>
  <c r="O61" i="47"/>
  <c r="N61" i="47"/>
  <c r="Y60" i="47"/>
  <c r="U60" i="47"/>
  <c r="Q60" i="47"/>
  <c r="N60" i="47"/>
  <c r="Y59" i="47"/>
  <c r="W59" i="47"/>
  <c r="V59" i="47"/>
  <c r="U59" i="47"/>
  <c r="Q59" i="47"/>
  <c r="P59" i="47"/>
  <c r="O59" i="47"/>
  <c r="N59" i="47"/>
  <c r="Y58" i="47"/>
  <c r="W58" i="47"/>
  <c r="V58" i="47"/>
  <c r="U58" i="47"/>
  <c r="Q58" i="47"/>
  <c r="P58" i="47"/>
  <c r="O58" i="47"/>
  <c r="N58" i="47"/>
  <c r="Y57" i="47"/>
  <c r="Q57" i="47"/>
  <c r="Y56" i="47"/>
  <c r="W56" i="47"/>
  <c r="V56" i="47"/>
  <c r="U56" i="47"/>
  <c r="Q56" i="47"/>
  <c r="P56" i="47"/>
  <c r="O56" i="47"/>
  <c r="N56" i="47"/>
  <c r="Y55" i="47"/>
  <c r="W55" i="47"/>
  <c r="V55" i="47"/>
  <c r="U55" i="47"/>
  <c r="Q55" i="47"/>
  <c r="P55" i="47"/>
  <c r="O55" i="47"/>
  <c r="N55" i="47"/>
  <c r="Y54" i="47"/>
  <c r="U54" i="47"/>
  <c r="Q54" i="47"/>
  <c r="K52" i="47"/>
  <c r="V52" i="47" s="1"/>
  <c r="L47" i="47"/>
  <c r="K47" i="47"/>
  <c r="H47" i="47"/>
  <c r="Q47" i="47"/>
  <c r="P47" i="47"/>
  <c r="O47" i="47"/>
  <c r="L46" i="47"/>
  <c r="K46" i="47"/>
  <c r="H46" i="47"/>
  <c r="F140" i="47"/>
  <c r="L45" i="47"/>
  <c r="W39" i="47" s="1"/>
  <c r="K45" i="47"/>
  <c r="V42" i="47" s="1"/>
  <c r="U36" i="47"/>
  <c r="H45" i="47"/>
  <c r="O42" i="47"/>
  <c r="Y44" i="47"/>
  <c r="W44" i="47"/>
  <c r="V44" i="47"/>
  <c r="U44" i="47"/>
  <c r="Q44" i="47"/>
  <c r="P44" i="47"/>
  <c r="O44" i="47"/>
  <c r="N44" i="47"/>
  <c r="Y43" i="47"/>
  <c r="W43" i="47"/>
  <c r="V43" i="47"/>
  <c r="U43" i="47"/>
  <c r="Q43" i="47"/>
  <c r="P43" i="47"/>
  <c r="O43" i="47"/>
  <c r="N43" i="47"/>
  <c r="Y42" i="47"/>
  <c r="Q42" i="47"/>
  <c r="P42" i="47"/>
  <c r="Y41" i="47"/>
  <c r="W41" i="47"/>
  <c r="V41" i="47"/>
  <c r="U41" i="47"/>
  <c r="Q41" i="47"/>
  <c r="P41" i="47"/>
  <c r="O41" i="47"/>
  <c r="N41" i="47"/>
  <c r="Y40" i="47"/>
  <c r="W40" i="47"/>
  <c r="V40" i="47"/>
  <c r="U40" i="47"/>
  <c r="Q40" i="47"/>
  <c r="P40" i="47"/>
  <c r="O40" i="47"/>
  <c r="N40" i="47"/>
  <c r="Y39" i="47"/>
  <c r="Q39" i="47"/>
  <c r="P39" i="47"/>
  <c r="O39" i="47"/>
  <c r="Y38" i="47"/>
  <c r="W38" i="47"/>
  <c r="V38" i="47"/>
  <c r="U38" i="47"/>
  <c r="Q38" i="47"/>
  <c r="P38" i="47"/>
  <c r="O38" i="47"/>
  <c r="N38" i="47"/>
  <c r="Y37" i="47"/>
  <c r="W37" i="47"/>
  <c r="V37" i="47"/>
  <c r="U37" i="47"/>
  <c r="Q37" i="47"/>
  <c r="P37" i="47"/>
  <c r="O37" i="47"/>
  <c r="N37" i="47"/>
  <c r="Y36" i="47"/>
  <c r="Q36" i="47"/>
  <c r="P36" i="47"/>
  <c r="Y35" i="47"/>
  <c r="W35" i="47"/>
  <c r="V35" i="47"/>
  <c r="U35" i="47"/>
  <c r="Q35" i="47"/>
  <c r="P35" i="47"/>
  <c r="O35" i="47"/>
  <c r="N35" i="47"/>
  <c r="Y34" i="47"/>
  <c r="W34" i="47"/>
  <c r="V34" i="47"/>
  <c r="U34" i="47"/>
  <c r="Q34" i="47"/>
  <c r="P34" i="47"/>
  <c r="O34" i="47"/>
  <c r="N34" i="47"/>
  <c r="Y33" i="47"/>
  <c r="Q33" i="47"/>
  <c r="P33" i="47"/>
  <c r="O33" i="47"/>
  <c r="Y32" i="47"/>
  <c r="W32" i="47"/>
  <c r="V32" i="47"/>
  <c r="U32" i="47"/>
  <c r="Q32" i="47"/>
  <c r="P32" i="47"/>
  <c r="O32" i="47"/>
  <c r="N32" i="47"/>
  <c r="Y31" i="47"/>
  <c r="W31" i="47"/>
  <c r="V31" i="47"/>
  <c r="U31" i="47"/>
  <c r="Q31" i="47"/>
  <c r="P31" i="47"/>
  <c r="O31" i="47"/>
  <c r="N31" i="47"/>
  <c r="Y30" i="47"/>
  <c r="Q30" i="47"/>
  <c r="P30" i="47"/>
  <c r="Y29" i="47"/>
  <c r="W29" i="47"/>
  <c r="V29" i="47"/>
  <c r="U29" i="47"/>
  <c r="Q29" i="47"/>
  <c r="P29" i="47"/>
  <c r="O29" i="47"/>
  <c r="N29" i="47"/>
  <c r="Y28" i="47"/>
  <c r="W28" i="47"/>
  <c r="V28" i="47"/>
  <c r="U28" i="47"/>
  <c r="Q28" i="47"/>
  <c r="P28" i="47"/>
  <c r="O28" i="47"/>
  <c r="N28" i="47"/>
  <c r="Y27" i="47"/>
  <c r="Q27" i="47"/>
  <c r="P27" i="47"/>
  <c r="O27" i="47"/>
  <c r="Y26" i="47"/>
  <c r="W26" i="47"/>
  <c r="V26" i="47"/>
  <c r="U26" i="47"/>
  <c r="Q26" i="47"/>
  <c r="P26" i="47"/>
  <c r="O26" i="47"/>
  <c r="N26" i="47"/>
  <c r="Y25" i="47"/>
  <c r="W25" i="47"/>
  <c r="V25" i="47"/>
  <c r="U25" i="47"/>
  <c r="Q25" i="47"/>
  <c r="P25" i="47"/>
  <c r="O25" i="47"/>
  <c r="N25" i="47"/>
  <c r="Y24" i="47"/>
  <c r="Q24" i="47"/>
  <c r="P24" i="47"/>
  <c r="Y23" i="47"/>
  <c r="W23" i="47"/>
  <c r="V23" i="47"/>
  <c r="U23" i="47"/>
  <c r="Q23" i="47"/>
  <c r="P23" i="47"/>
  <c r="O23" i="47"/>
  <c r="N23" i="47"/>
  <c r="Y22" i="47"/>
  <c r="W22" i="47"/>
  <c r="V22" i="47"/>
  <c r="U22" i="47"/>
  <c r="Q22" i="47"/>
  <c r="P22" i="47"/>
  <c r="O22" i="47"/>
  <c r="N22" i="47"/>
  <c r="Y21" i="47"/>
  <c r="Q21" i="47"/>
  <c r="P21" i="47"/>
  <c r="O21" i="47"/>
  <c r="Y20" i="47"/>
  <c r="W20" i="47"/>
  <c r="V20" i="47"/>
  <c r="U20" i="47"/>
  <c r="Q20" i="47"/>
  <c r="P20" i="47"/>
  <c r="O20" i="47"/>
  <c r="N20" i="47"/>
  <c r="Y19" i="47"/>
  <c r="W19" i="47"/>
  <c r="V19" i="47"/>
  <c r="U19" i="47"/>
  <c r="Q19" i="47"/>
  <c r="P19" i="47"/>
  <c r="O19" i="47"/>
  <c r="N19" i="47"/>
  <c r="Y18" i="47"/>
  <c r="Q18" i="47"/>
  <c r="P18" i="47"/>
  <c r="Z17" i="47"/>
  <c r="Q17" i="47"/>
  <c r="P17" i="47"/>
  <c r="O17" i="47"/>
  <c r="N17" i="47"/>
  <c r="Q16" i="47"/>
  <c r="P16" i="47"/>
  <c r="Y15" i="47"/>
  <c r="W15" i="47"/>
  <c r="V15" i="47"/>
  <c r="U15" i="47"/>
  <c r="Q15" i="47"/>
  <c r="P15" i="47"/>
  <c r="O15" i="47"/>
  <c r="N15" i="47"/>
  <c r="Y14" i="47"/>
  <c r="W14" i="47"/>
  <c r="V14" i="47"/>
  <c r="U14" i="47"/>
  <c r="Q14" i="47"/>
  <c r="P14" i="47"/>
  <c r="O14" i="47"/>
  <c r="N14" i="47"/>
  <c r="Y13" i="47"/>
  <c r="Q13" i="47"/>
  <c r="P13" i="47"/>
  <c r="O13" i="47"/>
  <c r="Y12" i="47"/>
  <c r="W12" i="47"/>
  <c r="V12" i="47"/>
  <c r="U12" i="47"/>
  <c r="Q12" i="47"/>
  <c r="P12" i="47"/>
  <c r="O12" i="47"/>
  <c r="N12" i="47"/>
  <c r="Y11" i="47"/>
  <c r="W11" i="47"/>
  <c r="V11" i="47"/>
  <c r="U11" i="47"/>
  <c r="Q11" i="47"/>
  <c r="P11" i="47"/>
  <c r="O11" i="47"/>
  <c r="N11" i="47"/>
  <c r="Y10" i="47"/>
  <c r="Q10" i="47"/>
  <c r="P10" i="47"/>
  <c r="Y9" i="47"/>
  <c r="W9" i="47"/>
  <c r="V9" i="47"/>
  <c r="U9" i="47"/>
  <c r="Q9" i="47"/>
  <c r="P9" i="47"/>
  <c r="O9" i="47"/>
  <c r="N9" i="47"/>
  <c r="Y8" i="47"/>
  <c r="W8" i="47"/>
  <c r="V8" i="47"/>
  <c r="U8" i="47"/>
  <c r="Q8" i="47"/>
  <c r="P8" i="47"/>
  <c r="O8" i="47"/>
  <c r="N8" i="47"/>
  <c r="Y7" i="47"/>
  <c r="Q7" i="47"/>
  <c r="P7" i="47"/>
  <c r="O7" i="47"/>
  <c r="V5" i="47"/>
  <c r="F94" i="46"/>
  <c r="E94" i="46"/>
  <c r="D94" i="46"/>
  <c r="C94" i="46"/>
  <c r="F93" i="46"/>
  <c r="E93" i="46"/>
  <c r="C93" i="46"/>
  <c r="L138" i="46"/>
  <c r="K138" i="46"/>
  <c r="J138" i="46"/>
  <c r="F138" i="46"/>
  <c r="E138" i="46"/>
  <c r="D138" i="46"/>
  <c r="C138" i="46"/>
  <c r="L137" i="46"/>
  <c r="K137" i="46"/>
  <c r="J137" i="46"/>
  <c r="F137" i="46"/>
  <c r="E137" i="46"/>
  <c r="C137" i="46"/>
  <c r="L136" i="46"/>
  <c r="K136" i="46"/>
  <c r="J136" i="46"/>
  <c r="F136" i="46"/>
  <c r="E136" i="46"/>
  <c r="D136" i="46"/>
  <c r="C136" i="46"/>
  <c r="L135" i="46"/>
  <c r="K135" i="46"/>
  <c r="J135" i="46"/>
  <c r="F135" i="46"/>
  <c r="E135" i="46"/>
  <c r="D135" i="46"/>
  <c r="C135" i="46"/>
  <c r="L134" i="46"/>
  <c r="K134" i="46"/>
  <c r="J134" i="46"/>
  <c r="F134" i="46"/>
  <c r="E134" i="46"/>
  <c r="D134" i="46"/>
  <c r="C134" i="46"/>
  <c r="L133" i="46"/>
  <c r="K133" i="46"/>
  <c r="J133" i="46"/>
  <c r="F133" i="46"/>
  <c r="E133" i="46"/>
  <c r="D133" i="46"/>
  <c r="C133" i="46"/>
  <c r="L132" i="46"/>
  <c r="K132" i="46"/>
  <c r="J132" i="46"/>
  <c r="F132" i="46"/>
  <c r="E132" i="46"/>
  <c r="D132" i="46"/>
  <c r="C132" i="46"/>
  <c r="L131" i="46"/>
  <c r="K131" i="46"/>
  <c r="J131" i="46"/>
  <c r="F131" i="46"/>
  <c r="E131" i="46"/>
  <c r="D131" i="46"/>
  <c r="C131" i="46"/>
  <c r="L130" i="46"/>
  <c r="K130" i="46"/>
  <c r="J130" i="46"/>
  <c r="F130" i="46"/>
  <c r="E130" i="46"/>
  <c r="D130" i="46"/>
  <c r="C130" i="46"/>
  <c r="L129" i="46"/>
  <c r="K129" i="46"/>
  <c r="J129" i="46"/>
  <c r="F129" i="46"/>
  <c r="E129" i="46"/>
  <c r="D129" i="46"/>
  <c r="C129" i="46"/>
  <c r="L128" i="46"/>
  <c r="K128" i="46"/>
  <c r="J128" i="46"/>
  <c r="F128" i="46"/>
  <c r="E128" i="46"/>
  <c r="D128" i="46"/>
  <c r="C128" i="46"/>
  <c r="L127" i="46"/>
  <c r="K127" i="46"/>
  <c r="J127" i="46"/>
  <c r="F127" i="46"/>
  <c r="E127" i="46"/>
  <c r="D127" i="46"/>
  <c r="C127" i="46"/>
  <c r="L126" i="46"/>
  <c r="K126" i="46"/>
  <c r="J126" i="46"/>
  <c r="F126" i="46"/>
  <c r="E126" i="46"/>
  <c r="D126" i="46"/>
  <c r="C126" i="46"/>
  <c r="L125" i="46"/>
  <c r="K125" i="46"/>
  <c r="J125" i="46"/>
  <c r="F125" i="46"/>
  <c r="E125" i="46"/>
  <c r="D125" i="46"/>
  <c r="C125" i="46"/>
  <c r="L124" i="46"/>
  <c r="K124" i="46"/>
  <c r="J124" i="46"/>
  <c r="F124" i="46"/>
  <c r="E124" i="46"/>
  <c r="D124" i="46"/>
  <c r="C124" i="46"/>
  <c r="L123" i="46"/>
  <c r="K123" i="46"/>
  <c r="J123" i="46"/>
  <c r="F123" i="46"/>
  <c r="E123" i="46"/>
  <c r="D123" i="46"/>
  <c r="C123" i="46"/>
  <c r="L122" i="46"/>
  <c r="K122" i="46"/>
  <c r="J122" i="46"/>
  <c r="F122" i="46"/>
  <c r="E122" i="46"/>
  <c r="D122" i="46"/>
  <c r="C122" i="46"/>
  <c r="L121" i="46"/>
  <c r="K121" i="46"/>
  <c r="J121" i="46"/>
  <c r="F121" i="46"/>
  <c r="E121" i="46"/>
  <c r="D121" i="46"/>
  <c r="C121" i="46"/>
  <c r="L120" i="46"/>
  <c r="K120" i="46"/>
  <c r="J120" i="46"/>
  <c r="F120" i="46"/>
  <c r="E120" i="46"/>
  <c r="D120" i="46"/>
  <c r="C120" i="46"/>
  <c r="L119" i="46"/>
  <c r="K119" i="46"/>
  <c r="J119" i="46"/>
  <c r="F119" i="46"/>
  <c r="E119" i="46"/>
  <c r="D119" i="46"/>
  <c r="C119" i="46"/>
  <c r="L118" i="46"/>
  <c r="K118" i="46"/>
  <c r="J118" i="46"/>
  <c r="F118" i="46"/>
  <c r="E118" i="46"/>
  <c r="D118" i="46"/>
  <c r="C118" i="46"/>
  <c r="L117" i="46"/>
  <c r="K117" i="46"/>
  <c r="J117" i="46"/>
  <c r="F117" i="46"/>
  <c r="E117" i="46"/>
  <c r="D117" i="46"/>
  <c r="C117" i="46"/>
  <c r="L116" i="46"/>
  <c r="K116" i="46"/>
  <c r="J116" i="46"/>
  <c r="F116" i="46"/>
  <c r="E116" i="46"/>
  <c r="D116" i="46"/>
  <c r="C116" i="46"/>
  <c r="L115" i="46"/>
  <c r="K115" i="46"/>
  <c r="J115" i="46"/>
  <c r="F115" i="46"/>
  <c r="E115" i="46"/>
  <c r="D115" i="46"/>
  <c r="C115" i="46"/>
  <c r="L114" i="46"/>
  <c r="K114" i="46"/>
  <c r="J114" i="46"/>
  <c r="F114" i="46"/>
  <c r="E114" i="46"/>
  <c r="D114" i="46"/>
  <c r="C114" i="46"/>
  <c r="L113" i="46"/>
  <c r="K113" i="46"/>
  <c r="J113" i="46"/>
  <c r="F113" i="46"/>
  <c r="E113" i="46"/>
  <c r="D113" i="46"/>
  <c r="C113" i="46"/>
  <c r="L112" i="46"/>
  <c r="K112" i="46"/>
  <c r="J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L109" i="46"/>
  <c r="K109" i="46"/>
  <c r="J109" i="46"/>
  <c r="F109" i="46"/>
  <c r="E109" i="46"/>
  <c r="D109" i="46"/>
  <c r="C109" i="46"/>
  <c r="L108" i="46"/>
  <c r="K108" i="46"/>
  <c r="J108" i="46"/>
  <c r="F108" i="46"/>
  <c r="E108" i="46"/>
  <c r="D108" i="46"/>
  <c r="C108" i="46"/>
  <c r="L107" i="46"/>
  <c r="K107" i="46"/>
  <c r="J107" i="46"/>
  <c r="F107" i="46"/>
  <c r="E107" i="46"/>
  <c r="D107" i="46"/>
  <c r="C107" i="46"/>
  <c r="L106" i="46"/>
  <c r="K106" i="46"/>
  <c r="J106" i="46"/>
  <c r="F106" i="46"/>
  <c r="E106" i="46"/>
  <c r="D106" i="46"/>
  <c r="C106" i="46"/>
  <c r="L105" i="46"/>
  <c r="K105" i="46"/>
  <c r="J105" i="46"/>
  <c r="F105" i="46"/>
  <c r="E105" i="46"/>
  <c r="D105" i="46"/>
  <c r="C105" i="46"/>
  <c r="L104" i="46"/>
  <c r="K104" i="46"/>
  <c r="J104" i="46"/>
  <c r="F104" i="46"/>
  <c r="E104" i="46"/>
  <c r="D104" i="46"/>
  <c r="C104" i="46"/>
  <c r="L103" i="46"/>
  <c r="K103" i="46"/>
  <c r="J103" i="46"/>
  <c r="F103" i="46"/>
  <c r="E103" i="46"/>
  <c r="D103" i="46"/>
  <c r="C103" i="46"/>
  <c r="L102" i="46"/>
  <c r="K102" i="46"/>
  <c r="J102" i="46"/>
  <c r="F102" i="46"/>
  <c r="E102" i="46"/>
  <c r="D102" i="46"/>
  <c r="C102" i="46"/>
  <c r="L101" i="46"/>
  <c r="K101" i="46"/>
  <c r="J101" i="46"/>
  <c r="F101" i="46"/>
  <c r="E101" i="46"/>
  <c r="D101" i="46"/>
  <c r="C101" i="46"/>
  <c r="K99" i="46"/>
  <c r="L94" i="46"/>
  <c r="K94" i="46"/>
  <c r="H94" i="46"/>
  <c r="L93" i="46"/>
  <c r="K93" i="46"/>
  <c r="H93" i="46"/>
  <c r="L92" i="46"/>
  <c r="W83" i="46" s="1"/>
  <c r="K92" i="46"/>
  <c r="V83" i="46" s="1"/>
  <c r="U77" i="46"/>
  <c r="H92" i="46"/>
  <c r="Y91" i="46"/>
  <c r="W91" i="46"/>
  <c r="V91" i="46"/>
  <c r="U91" i="46"/>
  <c r="Q91" i="46"/>
  <c r="P91" i="46"/>
  <c r="O91" i="46"/>
  <c r="N91" i="46"/>
  <c r="Y90" i="46"/>
  <c r="W90" i="46"/>
  <c r="V90" i="46"/>
  <c r="U90" i="46"/>
  <c r="Q90" i="46"/>
  <c r="N90" i="46"/>
  <c r="Y89" i="46"/>
  <c r="N89" i="46"/>
  <c r="Y88" i="46"/>
  <c r="W88" i="46"/>
  <c r="V88" i="46"/>
  <c r="U88" i="46"/>
  <c r="Q88" i="46"/>
  <c r="P88" i="46"/>
  <c r="O88" i="46"/>
  <c r="N88" i="46"/>
  <c r="Y87" i="46"/>
  <c r="W87" i="46"/>
  <c r="V87" i="46"/>
  <c r="U87" i="46"/>
  <c r="Q87" i="46"/>
  <c r="P87" i="46"/>
  <c r="O87" i="46"/>
  <c r="N87" i="46"/>
  <c r="Y86" i="46"/>
  <c r="N86" i="46"/>
  <c r="Y85" i="46"/>
  <c r="W85" i="46"/>
  <c r="V85" i="46"/>
  <c r="U85" i="46"/>
  <c r="Q85" i="46"/>
  <c r="P85" i="46"/>
  <c r="O85" i="46"/>
  <c r="N85" i="46"/>
  <c r="Y84" i="46"/>
  <c r="W84" i="46"/>
  <c r="V84" i="46"/>
  <c r="U84" i="46"/>
  <c r="Q84" i="46"/>
  <c r="P84" i="46"/>
  <c r="O84" i="46"/>
  <c r="N84" i="46"/>
  <c r="Y83" i="46"/>
  <c r="N83" i="46"/>
  <c r="Y82" i="46"/>
  <c r="W82" i="46"/>
  <c r="V82" i="46"/>
  <c r="U82" i="46"/>
  <c r="Q82" i="46"/>
  <c r="P82" i="46"/>
  <c r="O82" i="46"/>
  <c r="N82" i="46"/>
  <c r="Y81" i="46"/>
  <c r="W81" i="46"/>
  <c r="V81" i="46"/>
  <c r="U81" i="46"/>
  <c r="Q81" i="46"/>
  <c r="P81" i="46"/>
  <c r="O81" i="46"/>
  <c r="N81" i="46"/>
  <c r="Y80" i="46"/>
  <c r="N80" i="46"/>
  <c r="Y79" i="46"/>
  <c r="W79" i="46"/>
  <c r="V79" i="46"/>
  <c r="U79" i="46"/>
  <c r="Q79" i="46"/>
  <c r="P79" i="46"/>
  <c r="O79" i="46"/>
  <c r="N79" i="46"/>
  <c r="Y78" i="46"/>
  <c r="W78" i="46"/>
  <c r="V78" i="46"/>
  <c r="U78" i="46"/>
  <c r="Q78" i="46"/>
  <c r="P78" i="46"/>
  <c r="O78" i="46"/>
  <c r="N78" i="46"/>
  <c r="Y77" i="46"/>
  <c r="N77" i="46"/>
  <c r="Y76" i="46"/>
  <c r="W76" i="46"/>
  <c r="V76" i="46"/>
  <c r="U76" i="46"/>
  <c r="Q76" i="46"/>
  <c r="P76" i="46"/>
  <c r="O76" i="46"/>
  <c r="N76" i="46"/>
  <c r="Y75" i="46"/>
  <c r="W75" i="46"/>
  <c r="V75" i="46"/>
  <c r="U75" i="46"/>
  <c r="Q75" i="46"/>
  <c r="P75" i="46"/>
  <c r="O75" i="46"/>
  <c r="N75" i="46"/>
  <c r="Y74" i="46"/>
  <c r="N74" i="46"/>
  <c r="Y73" i="46"/>
  <c r="W73" i="46"/>
  <c r="V73" i="46"/>
  <c r="U73" i="46"/>
  <c r="Q73" i="46"/>
  <c r="P73" i="46"/>
  <c r="O73" i="46"/>
  <c r="N73" i="46"/>
  <c r="Y72" i="46"/>
  <c r="W72" i="46"/>
  <c r="V72" i="46"/>
  <c r="U72" i="46"/>
  <c r="Q72" i="46"/>
  <c r="P72" i="46"/>
  <c r="O72" i="46"/>
  <c r="N72" i="46"/>
  <c r="Y71" i="46"/>
  <c r="O71" i="46"/>
  <c r="Y70" i="46"/>
  <c r="W70" i="46"/>
  <c r="V70" i="46"/>
  <c r="U70" i="46"/>
  <c r="Q70" i="46"/>
  <c r="P70" i="46"/>
  <c r="O70" i="46"/>
  <c r="N70" i="46"/>
  <c r="Y69" i="46"/>
  <c r="W69" i="46"/>
  <c r="V69" i="46"/>
  <c r="U69" i="46"/>
  <c r="Q69" i="46"/>
  <c r="P69" i="46"/>
  <c r="O69" i="46"/>
  <c r="N69" i="46"/>
  <c r="Y68" i="46"/>
  <c r="N68" i="46"/>
  <c r="Y67" i="46"/>
  <c r="W67" i="46"/>
  <c r="V67" i="46"/>
  <c r="U67" i="46"/>
  <c r="Q67" i="46"/>
  <c r="P67" i="46"/>
  <c r="O67" i="46"/>
  <c r="N67" i="46"/>
  <c r="Y66" i="46"/>
  <c r="W66" i="46"/>
  <c r="V66" i="46"/>
  <c r="U66" i="46"/>
  <c r="Q66" i="46"/>
  <c r="P66" i="46"/>
  <c r="O66" i="46"/>
  <c r="N66" i="46"/>
  <c r="Y65" i="46"/>
  <c r="Z64" i="46"/>
  <c r="Q64" i="46"/>
  <c r="P64" i="46"/>
  <c r="O64" i="46"/>
  <c r="N64" i="46"/>
  <c r="N63" i="46"/>
  <c r="Y62" i="46"/>
  <c r="W62" i="46"/>
  <c r="V62" i="46"/>
  <c r="U62" i="46"/>
  <c r="Q62" i="46"/>
  <c r="P62" i="46"/>
  <c r="O62" i="46"/>
  <c r="N62" i="46"/>
  <c r="Y61" i="46"/>
  <c r="W61" i="46"/>
  <c r="V61" i="46"/>
  <c r="U61" i="46"/>
  <c r="Q61" i="46"/>
  <c r="P61" i="46"/>
  <c r="O61" i="46"/>
  <c r="N61" i="46"/>
  <c r="Y60" i="46"/>
  <c r="N60" i="46"/>
  <c r="Y59" i="46"/>
  <c r="W59" i="46"/>
  <c r="V59" i="46"/>
  <c r="U59" i="46"/>
  <c r="Q59" i="46"/>
  <c r="P59" i="46"/>
  <c r="O59" i="46"/>
  <c r="N59" i="46"/>
  <c r="Y58" i="46"/>
  <c r="W58" i="46"/>
  <c r="V58" i="46"/>
  <c r="U58" i="46"/>
  <c r="Q58" i="46"/>
  <c r="P58" i="46"/>
  <c r="O58" i="46"/>
  <c r="N58" i="46"/>
  <c r="Y57" i="46"/>
  <c r="N57" i="46"/>
  <c r="Y56" i="46"/>
  <c r="W56" i="46"/>
  <c r="V56" i="46"/>
  <c r="U56" i="46"/>
  <c r="Q56" i="46"/>
  <c r="P56" i="46"/>
  <c r="O56" i="46"/>
  <c r="N56" i="46"/>
  <c r="Y55" i="46"/>
  <c r="W55" i="46"/>
  <c r="V55" i="46"/>
  <c r="U55" i="46"/>
  <c r="Q55" i="46"/>
  <c r="P55" i="46"/>
  <c r="O55" i="46"/>
  <c r="N55" i="46"/>
  <c r="Y54" i="46"/>
  <c r="N54" i="46"/>
  <c r="K52" i="46"/>
  <c r="V52" i="46" s="1"/>
  <c r="L47" i="46"/>
  <c r="K47" i="46"/>
  <c r="J47" i="46"/>
  <c r="H47" i="46"/>
  <c r="Q47" i="46"/>
  <c r="P47" i="46"/>
  <c r="L46" i="46"/>
  <c r="K46" i="46"/>
  <c r="J46" i="46"/>
  <c r="H46" i="46"/>
  <c r="L45" i="46"/>
  <c r="K45" i="46"/>
  <c r="J45" i="46"/>
  <c r="U42" i="46" s="1"/>
  <c r="H45" i="46"/>
  <c r="Q36" i="46"/>
  <c r="P36" i="46"/>
  <c r="Y44" i="46"/>
  <c r="U44" i="46"/>
  <c r="Q44" i="46"/>
  <c r="N44" i="46"/>
  <c r="Y43" i="46"/>
  <c r="U43" i="46"/>
  <c r="Q43" i="46"/>
  <c r="P43" i="46"/>
  <c r="N43" i="46"/>
  <c r="Y42" i="46"/>
  <c r="Y41" i="46"/>
  <c r="U41" i="46"/>
  <c r="Q41" i="46"/>
  <c r="P41" i="46"/>
  <c r="O41" i="46"/>
  <c r="N41" i="46"/>
  <c r="Y40" i="46"/>
  <c r="U40" i="46"/>
  <c r="Q40" i="46"/>
  <c r="P40" i="46"/>
  <c r="O40" i="46"/>
  <c r="N40" i="46"/>
  <c r="Y39" i="46"/>
  <c r="P39" i="46"/>
  <c r="Y38" i="46"/>
  <c r="U38" i="46"/>
  <c r="Q38" i="46"/>
  <c r="P38" i="46"/>
  <c r="O38" i="46"/>
  <c r="N38" i="46"/>
  <c r="Y37" i="46"/>
  <c r="U37" i="46"/>
  <c r="Q37" i="46"/>
  <c r="P37" i="46"/>
  <c r="O37" i="46"/>
  <c r="N37" i="46"/>
  <c r="Y36" i="46"/>
  <c r="Y35" i="46"/>
  <c r="U35" i="46"/>
  <c r="Q35" i="46"/>
  <c r="P35" i="46"/>
  <c r="O35" i="46"/>
  <c r="N35" i="46"/>
  <c r="Y34" i="46"/>
  <c r="U34" i="46"/>
  <c r="Q34" i="46"/>
  <c r="P34" i="46"/>
  <c r="O34" i="46"/>
  <c r="N34" i="46"/>
  <c r="Y33" i="46"/>
  <c r="Q33" i="46"/>
  <c r="P33" i="46"/>
  <c r="Y32" i="46"/>
  <c r="U32" i="46"/>
  <c r="Q32" i="46"/>
  <c r="P32" i="46"/>
  <c r="O32" i="46"/>
  <c r="N32" i="46"/>
  <c r="Y31" i="46"/>
  <c r="U31" i="46"/>
  <c r="Q31" i="46"/>
  <c r="P31" i="46"/>
  <c r="O31" i="46"/>
  <c r="N31" i="46"/>
  <c r="Y30" i="46"/>
  <c r="Y29" i="46"/>
  <c r="U29" i="46"/>
  <c r="Q29" i="46"/>
  <c r="P29" i="46"/>
  <c r="O29" i="46"/>
  <c r="N29" i="46"/>
  <c r="Y28" i="46"/>
  <c r="U28" i="46"/>
  <c r="Q28" i="46"/>
  <c r="P28" i="46"/>
  <c r="O28" i="46"/>
  <c r="N28" i="46"/>
  <c r="Y27" i="46"/>
  <c r="P27" i="46"/>
  <c r="Y26" i="46"/>
  <c r="U26" i="46"/>
  <c r="Q26" i="46"/>
  <c r="P26" i="46"/>
  <c r="O26" i="46"/>
  <c r="N26" i="46"/>
  <c r="Y25" i="46"/>
  <c r="U25" i="46"/>
  <c r="Q25" i="46"/>
  <c r="P25" i="46"/>
  <c r="O25" i="46"/>
  <c r="N25" i="46"/>
  <c r="Y24" i="46"/>
  <c r="Y23" i="46"/>
  <c r="U23" i="46"/>
  <c r="Q23" i="46"/>
  <c r="P23" i="46"/>
  <c r="O23" i="46"/>
  <c r="N23" i="46"/>
  <c r="Y22" i="46"/>
  <c r="U22" i="46"/>
  <c r="Q22" i="46"/>
  <c r="P22" i="46"/>
  <c r="O22" i="46"/>
  <c r="N22" i="46"/>
  <c r="Y21" i="46"/>
  <c r="Q21" i="46"/>
  <c r="P21" i="46"/>
  <c r="Y20" i="46"/>
  <c r="U20" i="46"/>
  <c r="Q20" i="46"/>
  <c r="P20" i="46"/>
  <c r="O20" i="46"/>
  <c r="N20" i="46"/>
  <c r="Y19" i="46"/>
  <c r="U19" i="46"/>
  <c r="Q19" i="46"/>
  <c r="P19" i="46"/>
  <c r="O19" i="46"/>
  <c r="N19" i="46"/>
  <c r="Y18" i="46"/>
  <c r="Q17" i="46"/>
  <c r="P17" i="46"/>
  <c r="O17" i="46"/>
  <c r="N17" i="46"/>
  <c r="Y15" i="46"/>
  <c r="U15" i="46"/>
  <c r="Q15" i="46"/>
  <c r="P15" i="46"/>
  <c r="O15" i="46"/>
  <c r="N15" i="46"/>
  <c r="Y14" i="46"/>
  <c r="U14" i="46"/>
  <c r="Q14" i="46"/>
  <c r="P14" i="46"/>
  <c r="O14" i="46"/>
  <c r="N14" i="46"/>
  <c r="Y13" i="46"/>
  <c r="Q13" i="46"/>
  <c r="P13" i="46"/>
  <c r="Y12" i="46"/>
  <c r="U12" i="46"/>
  <c r="Q12" i="46"/>
  <c r="P12" i="46"/>
  <c r="O12" i="46"/>
  <c r="N12" i="46"/>
  <c r="Y11" i="46"/>
  <c r="U11" i="46"/>
  <c r="Q11" i="46"/>
  <c r="P11" i="46"/>
  <c r="O11" i="46"/>
  <c r="N11" i="46"/>
  <c r="Y10" i="46"/>
  <c r="Q10" i="46"/>
  <c r="Y9" i="46"/>
  <c r="U9" i="46"/>
  <c r="Q9" i="46"/>
  <c r="P9" i="46"/>
  <c r="O9" i="46"/>
  <c r="N9" i="46"/>
  <c r="Y8" i="46"/>
  <c r="U8" i="46"/>
  <c r="Q8" i="46"/>
  <c r="P8" i="46"/>
  <c r="O8" i="46"/>
  <c r="N8" i="46"/>
  <c r="Y7" i="46"/>
  <c r="Q7" i="46"/>
  <c r="P7" i="46"/>
  <c r="V5" i="46"/>
  <c r="L138" i="45"/>
  <c r="K138" i="45"/>
  <c r="J138" i="45"/>
  <c r="F138" i="45"/>
  <c r="E138" i="45"/>
  <c r="D138" i="45"/>
  <c r="C138" i="45"/>
  <c r="L137" i="45"/>
  <c r="K137" i="45"/>
  <c r="J137" i="45"/>
  <c r="F137" i="45"/>
  <c r="E137" i="45"/>
  <c r="D137" i="45"/>
  <c r="C137" i="45"/>
  <c r="L136" i="45"/>
  <c r="K136" i="45"/>
  <c r="J136" i="45"/>
  <c r="F136" i="45"/>
  <c r="E136" i="45"/>
  <c r="D136" i="45"/>
  <c r="C136" i="45"/>
  <c r="L135" i="45"/>
  <c r="K135" i="45"/>
  <c r="J135" i="45"/>
  <c r="F135" i="45"/>
  <c r="E135" i="45"/>
  <c r="D135" i="45"/>
  <c r="C135" i="45"/>
  <c r="L134" i="45"/>
  <c r="K134" i="45"/>
  <c r="J134" i="45"/>
  <c r="F134" i="45"/>
  <c r="E134" i="45"/>
  <c r="D134" i="45"/>
  <c r="C134" i="45"/>
  <c r="L133" i="45"/>
  <c r="K133" i="45"/>
  <c r="J133" i="45"/>
  <c r="F133" i="45"/>
  <c r="E133" i="45"/>
  <c r="D133" i="45"/>
  <c r="C133" i="45"/>
  <c r="L132" i="45"/>
  <c r="K132" i="45"/>
  <c r="J132" i="45"/>
  <c r="F132" i="45"/>
  <c r="E132" i="45"/>
  <c r="D132" i="45"/>
  <c r="C132" i="45"/>
  <c r="L131" i="45"/>
  <c r="K131" i="45"/>
  <c r="J131" i="45"/>
  <c r="F131" i="45"/>
  <c r="E131" i="45"/>
  <c r="D131" i="45"/>
  <c r="C131" i="45"/>
  <c r="L130" i="45"/>
  <c r="K130" i="45"/>
  <c r="J130" i="45"/>
  <c r="F130" i="45"/>
  <c r="E130" i="45"/>
  <c r="D130" i="45"/>
  <c r="C130" i="45"/>
  <c r="L129" i="45"/>
  <c r="K129" i="45"/>
  <c r="J129" i="45"/>
  <c r="F129" i="45"/>
  <c r="E129" i="45"/>
  <c r="D129" i="45"/>
  <c r="C129" i="45"/>
  <c r="L128" i="45"/>
  <c r="K128" i="45"/>
  <c r="J128" i="45"/>
  <c r="F128" i="45"/>
  <c r="E128" i="45"/>
  <c r="D128" i="45"/>
  <c r="C128" i="45"/>
  <c r="L127" i="45"/>
  <c r="K127" i="45"/>
  <c r="J127" i="45"/>
  <c r="F127" i="45"/>
  <c r="E127" i="45"/>
  <c r="D127" i="45"/>
  <c r="C127" i="45"/>
  <c r="L126" i="45"/>
  <c r="K126" i="45"/>
  <c r="J126" i="45"/>
  <c r="F126" i="45"/>
  <c r="E126" i="45"/>
  <c r="D126" i="45"/>
  <c r="C126" i="45"/>
  <c r="L125" i="45"/>
  <c r="K125" i="45"/>
  <c r="J125" i="45"/>
  <c r="F125" i="45"/>
  <c r="E125" i="45"/>
  <c r="D125" i="45"/>
  <c r="C125" i="45"/>
  <c r="L124" i="45"/>
  <c r="K124" i="45"/>
  <c r="J124" i="45"/>
  <c r="F124" i="45"/>
  <c r="E124" i="45"/>
  <c r="D124" i="45"/>
  <c r="C124" i="45"/>
  <c r="L123" i="45"/>
  <c r="K123" i="45"/>
  <c r="J123" i="45"/>
  <c r="F123" i="45"/>
  <c r="E123" i="45"/>
  <c r="D123" i="45"/>
  <c r="C123" i="45"/>
  <c r="L122" i="45"/>
  <c r="K122" i="45"/>
  <c r="J122" i="45"/>
  <c r="F122" i="45"/>
  <c r="E122" i="45"/>
  <c r="D122" i="45"/>
  <c r="C122" i="45"/>
  <c r="L121" i="45"/>
  <c r="K121" i="45"/>
  <c r="J121" i="45"/>
  <c r="F121" i="45"/>
  <c r="E121" i="45"/>
  <c r="D121" i="45"/>
  <c r="C121" i="45"/>
  <c r="L120" i="45"/>
  <c r="K120" i="45"/>
  <c r="J120" i="45"/>
  <c r="F120" i="45"/>
  <c r="E120" i="45"/>
  <c r="D120" i="45"/>
  <c r="C120" i="45"/>
  <c r="L119" i="45"/>
  <c r="K119" i="45"/>
  <c r="J119" i="45"/>
  <c r="F119" i="45"/>
  <c r="E119" i="45"/>
  <c r="D119" i="45"/>
  <c r="C119" i="45"/>
  <c r="L118" i="45"/>
  <c r="K118" i="45"/>
  <c r="J118" i="45"/>
  <c r="F118" i="45"/>
  <c r="E118" i="45"/>
  <c r="D118" i="45"/>
  <c r="C118" i="45"/>
  <c r="L117" i="45"/>
  <c r="K117" i="45"/>
  <c r="J117" i="45"/>
  <c r="F117" i="45"/>
  <c r="E117" i="45"/>
  <c r="D117" i="45"/>
  <c r="C117" i="45"/>
  <c r="L116" i="45"/>
  <c r="K116" i="45"/>
  <c r="J116" i="45"/>
  <c r="F116" i="45"/>
  <c r="E116" i="45"/>
  <c r="D116" i="45"/>
  <c r="C116" i="45"/>
  <c r="L115" i="45"/>
  <c r="K115" i="45"/>
  <c r="J115" i="45"/>
  <c r="F115" i="45"/>
  <c r="E115" i="45"/>
  <c r="D115" i="45"/>
  <c r="C115" i="45"/>
  <c r="L114" i="45"/>
  <c r="K114" i="45"/>
  <c r="J114" i="45"/>
  <c r="F114" i="45"/>
  <c r="E114" i="45"/>
  <c r="D114" i="45"/>
  <c r="C114" i="45"/>
  <c r="L113" i="45"/>
  <c r="K113" i="45"/>
  <c r="J113" i="45"/>
  <c r="F113" i="45"/>
  <c r="E113" i="45"/>
  <c r="D113" i="45"/>
  <c r="C113" i="45"/>
  <c r="L112" i="45"/>
  <c r="K112" i="45"/>
  <c r="J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L109" i="45"/>
  <c r="K109" i="45"/>
  <c r="J109" i="45"/>
  <c r="F109" i="45"/>
  <c r="E109" i="45"/>
  <c r="D109" i="45"/>
  <c r="C109" i="45"/>
  <c r="L108" i="45"/>
  <c r="K108" i="45"/>
  <c r="J108" i="45"/>
  <c r="F108" i="45"/>
  <c r="E108" i="45"/>
  <c r="D108" i="45"/>
  <c r="C108" i="45"/>
  <c r="L107" i="45"/>
  <c r="K107" i="45"/>
  <c r="J107" i="45"/>
  <c r="F107" i="45"/>
  <c r="E107" i="45"/>
  <c r="D107" i="45"/>
  <c r="C107" i="45"/>
  <c r="L106" i="45"/>
  <c r="K106" i="45"/>
  <c r="J106" i="45"/>
  <c r="F106" i="45"/>
  <c r="E106" i="45"/>
  <c r="D106" i="45"/>
  <c r="C106" i="45"/>
  <c r="L105" i="45"/>
  <c r="K105" i="45"/>
  <c r="J105" i="45"/>
  <c r="F105" i="45"/>
  <c r="E105" i="45"/>
  <c r="D105" i="45"/>
  <c r="C105" i="45"/>
  <c r="L104" i="45"/>
  <c r="K104" i="45"/>
  <c r="J104" i="45"/>
  <c r="F104" i="45"/>
  <c r="E104" i="45"/>
  <c r="D104" i="45"/>
  <c r="C104" i="45"/>
  <c r="L103" i="45"/>
  <c r="K103" i="45"/>
  <c r="J103" i="45"/>
  <c r="F103" i="45"/>
  <c r="E103" i="45"/>
  <c r="D103" i="45"/>
  <c r="C103" i="45"/>
  <c r="L102" i="45"/>
  <c r="K102" i="45"/>
  <c r="J102" i="45"/>
  <c r="F102" i="45"/>
  <c r="E102" i="45"/>
  <c r="D102" i="45"/>
  <c r="C102" i="45"/>
  <c r="L101" i="45"/>
  <c r="K101" i="45"/>
  <c r="J101" i="45"/>
  <c r="F101" i="45"/>
  <c r="E101" i="45"/>
  <c r="D101" i="45"/>
  <c r="C101" i="45"/>
  <c r="K99" i="45"/>
  <c r="L94" i="45"/>
  <c r="K94" i="45"/>
  <c r="J94" i="45"/>
  <c r="H94" i="45"/>
  <c r="F94" i="45"/>
  <c r="E94" i="45"/>
  <c r="D94" i="45"/>
  <c r="C94" i="45"/>
  <c r="L93" i="45"/>
  <c r="K93" i="45"/>
  <c r="J93" i="45"/>
  <c r="H93" i="45"/>
  <c r="F93" i="45"/>
  <c r="E93" i="45"/>
  <c r="D93" i="45"/>
  <c r="C93" i="45"/>
  <c r="L92" i="45"/>
  <c r="W89" i="45" s="1"/>
  <c r="K92" i="45"/>
  <c r="J92" i="45"/>
  <c r="U80" i="45" s="1"/>
  <c r="H92" i="45"/>
  <c r="F92" i="45"/>
  <c r="Q83" i="45" s="1"/>
  <c r="E92" i="45"/>
  <c r="P74" i="45" s="1"/>
  <c r="D92" i="45"/>
  <c r="O83" i="45" s="1"/>
  <c r="C92" i="45"/>
  <c r="N83" i="45" s="1"/>
  <c r="Y91" i="45"/>
  <c r="W91" i="45"/>
  <c r="V91" i="45"/>
  <c r="U91" i="45"/>
  <c r="Q91" i="45"/>
  <c r="P91" i="45"/>
  <c r="O91" i="45"/>
  <c r="N91" i="45"/>
  <c r="Y90" i="45"/>
  <c r="W90" i="45"/>
  <c r="V90" i="45"/>
  <c r="U90" i="45"/>
  <c r="Q90" i="45"/>
  <c r="P90" i="45"/>
  <c r="O90" i="45"/>
  <c r="N90" i="45"/>
  <c r="Y89" i="45"/>
  <c r="O89" i="45"/>
  <c r="Y88" i="45"/>
  <c r="W88" i="45"/>
  <c r="V88" i="45"/>
  <c r="U88" i="45"/>
  <c r="Q88" i="45"/>
  <c r="P88" i="45"/>
  <c r="O88" i="45"/>
  <c r="N88" i="45"/>
  <c r="Y87" i="45"/>
  <c r="W87" i="45"/>
  <c r="V87" i="45"/>
  <c r="U87" i="45"/>
  <c r="Q87" i="45"/>
  <c r="P87" i="45"/>
  <c r="O87" i="45"/>
  <c r="N87" i="45"/>
  <c r="Y86" i="45"/>
  <c r="O86" i="45"/>
  <c r="Y85" i="45"/>
  <c r="W85" i="45"/>
  <c r="V85" i="45"/>
  <c r="U85" i="45"/>
  <c r="Q85" i="45"/>
  <c r="P85" i="45"/>
  <c r="O85" i="45"/>
  <c r="N85" i="45"/>
  <c r="Y84" i="45"/>
  <c r="W84" i="45"/>
  <c r="V84" i="45"/>
  <c r="U84" i="45"/>
  <c r="Q84" i="45"/>
  <c r="P84" i="45"/>
  <c r="O84" i="45"/>
  <c r="N84" i="45"/>
  <c r="Y83" i="45"/>
  <c r="Y82" i="45"/>
  <c r="W82" i="45"/>
  <c r="V82" i="45"/>
  <c r="U82" i="45"/>
  <c r="Q82" i="45"/>
  <c r="P82" i="45"/>
  <c r="O82" i="45"/>
  <c r="N82" i="45"/>
  <c r="Y81" i="45"/>
  <c r="W81" i="45"/>
  <c r="V81" i="45"/>
  <c r="U81" i="45"/>
  <c r="Q81" i="45"/>
  <c r="P81" i="45"/>
  <c r="O81" i="45"/>
  <c r="N81" i="45"/>
  <c r="Y80" i="45"/>
  <c r="O80" i="45"/>
  <c r="Y79" i="45"/>
  <c r="W79" i="45"/>
  <c r="V79" i="45"/>
  <c r="U79" i="45"/>
  <c r="Q79" i="45"/>
  <c r="P79" i="45"/>
  <c r="O79" i="45"/>
  <c r="N79" i="45"/>
  <c r="Y78" i="45"/>
  <c r="W78" i="45"/>
  <c r="V78" i="45"/>
  <c r="U78" i="45"/>
  <c r="Q78" i="45"/>
  <c r="P78" i="45"/>
  <c r="O78" i="45"/>
  <c r="N78" i="45"/>
  <c r="Y77" i="45"/>
  <c r="W77" i="45"/>
  <c r="O77" i="45"/>
  <c r="Y76" i="45"/>
  <c r="W76" i="45"/>
  <c r="V76" i="45"/>
  <c r="U76" i="45"/>
  <c r="Q76" i="45"/>
  <c r="P76" i="45"/>
  <c r="O76" i="45"/>
  <c r="N76" i="45"/>
  <c r="Y75" i="45"/>
  <c r="W75" i="45"/>
  <c r="V75" i="45"/>
  <c r="U75" i="45"/>
  <c r="Q75" i="45"/>
  <c r="P75" i="45"/>
  <c r="O75" i="45"/>
  <c r="N75" i="45"/>
  <c r="Y74" i="45"/>
  <c r="O74" i="45"/>
  <c r="Y73" i="45"/>
  <c r="W73" i="45"/>
  <c r="V73" i="45"/>
  <c r="U73" i="45"/>
  <c r="Q73" i="45"/>
  <c r="P73" i="45"/>
  <c r="O73" i="45"/>
  <c r="N73" i="45"/>
  <c r="Y72" i="45"/>
  <c r="W72" i="45"/>
  <c r="V72" i="45"/>
  <c r="U72" i="45"/>
  <c r="Q72" i="45"/>
  <c r="P72" i="45"/>
  <c r="O72" i="45"/>
  <c r="N72" i="45"/>
  <c r="Y71" i="45"/>
  <c r="O71" i="45"/>
  <c r="Y70" i="45"/>
  <c r="W70" i="45"/>
  <c r="V70" i="45"/>
  <c r="U70" i="45"/>
  <c r="Q70" i="45"/>
  <c r="P70" i="45"/>
  <c r="O70" i="45"/>
  <c r="N70" i="45"/>
  <c r="Y69" i="45"/>
  <c r="W69" i="45"/>
  <c r="V69" i="45"/>
  <c r="U69" i="45"/>
  <c r="Q69" i="45"/>
  <c r="P69" i="45"/>
  <c r="O69" i="45"/>
  <c r="N69" i="45"/>
  <c r="Y68" i="45"/>
  <c r="Q68" i="45"/>
  <c r="O68" i="45"/>
  <c r="Y67" i="45"/>
  <c r="W67" i="45"/>
  <c r="V67" i="45"/>
  <c r="U67" i="45"/>
  <c r="Q67" i="45"/>
  <c r="P67" i="45"/>
  <c r="O67" i="45"/>
  <c r="N67" i="45"/>
  <c r="Y66" i="45"/>
  <c r="W66" i="45"/>
  <c r="V66" i="45"/>
  <c r="U66" i="45"/>
  <c r="Q66" i="45"/>
  <c r="P66" i="45"/>
  <c r="O66" i="45"/>
  <c r="N66" i="45"/>
  <c r="Y65" i="45"/>
  <c r="O65" i="45"/>
  <c r="Q64" i="45"/>
  <c r="P64" i="45"/>
  <c r="O64" i="45"/>
  <c r="N64" i="45"/>
  <c r="O63" i="45"/>
  <c r="Y62" i="45"/>
  <c r="W62" i="45"/>
  <c r="V62" i="45"/>
  <c r="U62" i="45"/>
  <c r="Q62" i="45"/>
  <c r="P62" i="45"/>
  <c r="O62" i="45"/>
  <c r="N62" i="45"/>
  <c r="Y61" i="45"/>
  <c r="W61" i="45"/>
  <c r="V61" i="45"/>
  <c r="U61" i="45"/>
  <c r="Q61" i="45"/>
  <c r="P61" i="45"/>
  <c r="O61" i="45"/>
  <c r="N61" i="45"/>
  <c r="Y60" i="45"/>
  <c r="O60" i="45"/>
  <c r="Y59" i="45"/>
  <c r="W59" i="45"/>
  <c r="V59" i="45"/>
  <c r="U59" i="45"/>
  <c r="Q59" i="45"/>
  <c r="P59" i="45"/>
  <c r="O59" i="45"/>
  <c r="N59" i="45"/>
  <c r="Y58" i="45"/>
  <c r="W58" i="45"/>
  <c r="V58" i="45"/>
  <c r="U58" i="45"/>
  <c r="Q58" i="45"/>
  <c r="P58" i="45"/>
  <c r="O58" i="45"/>
  <c r="N58" i="45"/>
  <c r="Y57" i="45"/>
  <c r="O57" i="45"/>
  <c r="Y56" i="45"/>
  <c r="W56" i="45"/>
  <c r="V56" i="45"/>
  <c r="U56" i="45"/>
  <c r="Q56" i="45"/>
  <c r="P56" i="45"/>
  <c r="O56" i="45"/>
  <c r="N56" i="45"/>
  <c r="Y55" i="45"/>
  <c r="W55" i="45"/>
  <c r="V55" i="45"/>
  <c r="U55" i="45"/>
  <c r="Q55" i="45"/>
  <c r="P55" i="45"/>
  <c r="O55" i="45"/>
  <c r="N55" i="45"/>
  <c r="Y54" i="45"/>
  <c r="O54" i="45"/>
  <c r="K52" i="45"/>
  <c r="V52" i="45" s="1"/>
  <c r="L47" i="45"/>
  <c r="K47" i="45"/>
  <c r="J47" i="45"/>
  <c r="H47" i="45"/>
  <c r="F47" i="45"/>
  <c r="E47" i="45"/>
  <c r="D47" i="45"/>
  <c r="C47" i="45"/>
  <c r="L46" i="45"/>
  <c r="K46" i="45"/>
  <c r="J46" i="45"/>
  <c r="H46" i="45"/>
  <c r="F46" i="45"/>
  <c r="E46" i="45"/>
  <c r="D46" i="45"/>
  <c r="C46" i="45"/>
  <c r="L45" i="45"/>
  <c r="W39" i="45" s="1"/>
  <c r="K45" i="45"/>
  <c r="V33" i="45" s="1"/>
  <c r="J45" i="45"/>
  <c r="U21" i="45" s="1"/>
  <c r="H45" i="45"/>
  <c r="F45" i="45"/>
  <c r="Q13" i="45" s="1"/>
  <c r="E45" i="45"/>
  <c r="P24" i="45" s="1"/>
  <c r="D45" i="45"/>
  <c r="O42" i="45" s="1"/>
  <c r="C45" i="45"/>
  <c r="N42" i="45" s="1"/>
  <c r="Y44" i="45"/>
  <c r="W44" i="45"/>
  <c r="V44" i="45"/>
  <c r="U44" i="45"/>
  <c r="Q44" i="45"/>
  <c r="P44" i="45"/>
  <c r="O44" i="45"/>
  <c r="N44" i="45"/>
  <c r="Y43" i="45"/>
  <c r="W43" i="45"/>
  <c r="V43" i="45"/>
  <c r="U43" i="45"/>
  <c r="Q43" i="45"/>
  <c r="P43" i="45"/>
  <c r="O43" i="45"/>
  <c r="N43" i="45"/>
  <c r="Y42" i="45"/>
  <c r="Y41" i="45"/>
  <c r="W41" i="45"/>
  <c r="V41" i="45"/>
  <c r="U41" i="45"/>
  <c r="Q41" i="45"/>
  <c r="P41" i="45"/>
  <c r="O41" i="45"/>
  <c r="N41" i="45"/>
  <c r="Y40" i="45"/>
  <c r="W40" i="45"/>
  <c r="V40" i="45"/>
  <c r="U40" i="45"/>
  <c r="Q40" i="45"/>
  <c r="P40" i="45"/>
  <c r="O40" i="45"/>
  <c r="N40" i="45"/>
  <c r="Y39" i="45"/>
  <c r="N39" i="45"/>
  <c r="Y38" i="45"/>
  <c r="W38" i="45"/>
  <c r="V38" i="45"/>
  <c r="U38" i="45"/>
  <c r="Q38" i="45"/>
  <c r="P38" i="45"/>
  <c r="O38" i="45"/>
  <c r="N38" i="45"/>
  <c r="Y37" i="45"/>
  <c r="W37" i="45"/>
  <c r="V37" i="45"/>
  <c r="U37" i="45"/>
  <c r="Q37" i="45"/>
  <c r="P37" i="45"/>
  <c r="O37" i="45"/>
  <c r="N37" i="45"/>
  <c r="Y36" i="45"/>
  <c r="P36" i="45"/>
  <c r="Y35" i="45"/>
  <c r="W35" i="45"/>
  <c r="V35" i="45"/>
  <c r="U35" i="45"/>
  <c r="Q35" i="45"/>
  <c r="P35" i="45"/>
  <c r="O35" i="45"/>
  <c r="N35" i="45"/>
  <c r="Y34" i="45"/>
  <c r="W34" i="45"/>
  <c r="V34" i="45"/>
  <c r="U34" i="45"/>
  <c r="Q34" i="45"/>
  <c r="P34" i="45"/>
  <c r="O34" i="45"/>
  <c r="N34" i="45"/>
  <c r="Y33" i="45"/>
  <c r="P33" i="45"/>
  <c r="N33" i="45"/>
  <c r="Y32" i="45"/>
  <c r="W32" i="45"/>
  <c r="V32" i="45"/>
  <c r="U32" i="45"/>
  <c r="Q32" i="45"/>
  <c r="P32" i="45"/>
  <c r="O32" i="45"/>
  <c r="N32" i="45"/>
  <c r="Y31" i="45"/>
  <c r="W31" i="45"/>
  <c r="V31" i="45"/>
  <c r="U31" i="45"/>
  <c r="Q31" i="45"/>
  <c r="P31" i="45"/>
  <c r="O31" i="45"/>
  <c r="N31" i="45"/>
  <c r="Y30" i="45"/>
  <c r="N30" i="45"/>
  <c r="Y29" i="45"/>
  <c r="W29" i="45"/>
  <c r="V29" i="45"/>
  <c r="U29" i="45"/>
  <c r="Q29" i="45"/>
  <c r="P29" i="45"/>
  <c r="O29" i="45"/>
  <c r="N29" i="45"/>
  <c r="Y28" i="45"/>
  <c r="W28" i="45"/>
  <c r="V28" i="45"/>
  <c r="U28" i="45"/>
  <c r="Q28" i="45"/>
  <c r="P28" i="45"/>
  <c r="O28" i="45"/>
  <c r="N28" i="45"/>
  <c r="Y27" i="45"/>
  <c r="Y26" i="45"/>
  <c r="W26" i="45"/>
  <c r="V26" i="45"/>
  <c r="U26" i="45"/>
  <c r="Q26" i="45"/>
  <c r="P26" i="45"/>
  <c r="O26" i="45"/>
  <c r="N26" i="45"/>
  <c r="Y25" i="45"/>
  <c r="W25" i="45"/>
  <c r="V25" i="45"/>
  <c r="U25" i="45"/>
  <c r="Q25" i="45"/>
  <c r="P25" i="45"/>
  <c r="O25" i="45"/>
  <c r="N25" i="45"/>
  <c r="Y24" i="45"/>
  <c r="N24" i="45"/>
  <c r="Y23" i="45"/>
  <c r="W23" i="45"/>
  <c r="V23" i="45"/>
  <c r="U23" i="45"/>
  <c r="Q23" i="45"/>
  <c r="P23" i="45"/>
  <c r="O23" i="45"/>
  <c r="N23" i="45"/>
  <c r="Y22" i="45"/>
  <c r="W22" i="45"/>
  <c r="V22" i="45"/>
  <c r="U22" i="45"/>
  <c r="Q22" i="45"/>
  <c r="P22" i="45"/>
  <c r="O22" i="45"/>
  <c r="N22" i="45"/>
  <c r="Y21" i="45"/>
  <c r="N21" i="45"/>
  <c r="Y20" i="45"/>
  <c r="W20" i="45"/>
  <c r="V20" i="45"/>
  <c r="U20" i="45"/>
  <c r="Q20" i="45"/>
  <c r="P20" i="45"/>
  <c r="O20" i="45"/>
  <c r="N20" i="45"/>
  <c r="Y19" i="45"/>
  <c r="W19" i="45"/>
  <c r="V19" i="45"/>
  <c r="U19" i="45"/>
  <c r="Q19" i="45"/>
  <c r="P19" i="45"/>
  <c r="O19" i="45"/>
  <c r="N19" i="45"/>
  <c r="Y18" i="45"/>
  <c r="Q17" i="45"/>
  <c r="P17" i="45"/>
  <c r="O17" i="45"/>
  <c r="N17" i="45"/>
  <c r="W16" i="45"/>
  <c r="N16" i="45"/>
  <c r="Y15" i="45"/>
  <c r="W15" i="45"/>
  <c r="V15" i="45"/>
  <c r="U15" i="45"/>
  <c r="Q15" i="45"/>
  <c r="P15" i="45"/>
  <c r="O15" i="45"/>
  <c r="N15" i="45"/>
  <c r="Y14" i="45"/>
  <c r="W14" i="45"/>
  <c r="V14" i="45"/>
  <c r="U14" i="45"/>
  <c r="Q14" i="45"/>
  <c r="P14" i="45"/>
  <c r="O14" i="45"/>
  <c r="N14" i="45"/>
  <c r="Y13" i="45"/>
  <c r="P13" i="45"/>
  <c r="N13" i="45"/>
  <c r="Y12" i="45"/>
  <c r="W12" i="45"/>
  <c r="V12" i="45"/>
  <c r="U12" i="45"/>
  <c r="Q12" i="45"/>
  <c r="P12" i="45"/>
  <c r="O12" i="45"/>
  <c r="N12" i="45"/>
  <c r="Y11" i="45"/>
  <c r="W11" i="45"/>
  <c r="V11" i="45"/>
  <c r="U11" i="45"/>
  <c r="Q11" i="45"/>
  <c r="P11" i="45"/>
  <c r="O11" i="45"/>
  <c r="N11" i="45"/>
  <c r="Y10" i="45"/>
  <c r="N10" i="45"/>
  <c r="Y9" i="45"/>
  <c r="W9" i="45"/>
  <c r="V9" i="45"/>
  <c r="U9" i="45"/>
  <c r="Q9" i="45"/>
  <c r="P9" i="45"/>
  <c r="O9" i="45"/>
  <c r="N9" i="45"/>
  <c r="Y8" i="45"/>
  <c r="W8" i="45"/>
  <c r="V8" i="45"/>
  <c r="U8" i="45"/>
  <c r="Q8" i="45"/>
  <c r="P8" i="45"/>
  <c r="O8" i="45"/>
  <c r="N8" i="45"/>
  <c r="Y7" i="45"/>
  <c r="N7" i="45"/>
  <c r="V5" i="45"/>
  <c r="H45" i="30"/>
  <c r="J45" i="30"/>
  <c r="K45" i="30"/>
  <c r="L45" i="30"/>
  <c r="H94" i="12"/>
  <c r="J94" i="12"/>
  <c r="K53" i="22"/>
  <c r="N66" i="30"/>
  <c r="N67" i="30"/>
  <c r="N93" i="28"/>
  <c r="L45" i="21"/>
  <c r="K45" i="21"/>
  <c r="L21" i="21"/>
  <c r="K21" i="21"/>
  <c r="V5" i="30"/>
  <c r="H19" i="30"/>
  <c r="K101" i="12"/>
  <c r="Y40" i="30"/>
  <c r="Y41" i="30"/>
  <c r="Y42" i="30"/>
  <c r="Y43" i="30"/>
  <c r="Y16" i="30"/>
  <c r="Y17" i="30"/>
  <c r="P16" i="30"/>
  <c r="Q16" i="30"/>
  <c r="S16" i="30"/>
  <c r="U16" i="30"/>
  <c r="V16" i="30"/>
  <c r="W16" i="30"/>
  <c r="P17" i="30"/>
  <c r="Q17" i="30"/>
  <c r="S17" i="30"/>
  <c r="U17" i="30"/>
  <c r="V17" i="30"/>
  <c r="W17" i="30"/>
  <c r="Y62" i="28"/>
  <c r="Y63" i="28"/>
  <c r="Y51" i="28"/>
  <c r="P23" i="28"/>
  <c r="Q23" i="28"/>
  <c r="S23" i="28"/>
  <c r="U23" i="28"/>
  <c r="V23" i="28"/>
  <c r="W23" i="28"/>
  <c r="Y23" i="28"/>
  <c r="P24" i="28"/>
  <c r="Q24" i="28"/>
  <c r="S24" i="28"/>
  <c r="U24" i="28"/>
  <c r="V24" i="28"/>
  <c r="W24" i="28"/>
  <c r="P25" i="28"/>
  <c r="Q25" i="28"/>
  <c r="S25" i="28"/>
  <c r="U25" i="28"/>
  <c r="V25" i="28"/>
  <c r="W25" i="28"/>
  <c r="P26" i="28"/>
  <c r="Q26" i="28"/>
  <c r="S26" i="28"/>
  <c r="U26" i="28"/>
  <c r="V26" i="28"/>
  <c r="W26" i="28"/>
  <c r="F66" i="28"/>
  <c r="H66" i="28"/>
  <c r="J66" i="28"/>
  <c r="C72" i="28"/>
  <c r="D72" i="28"/>
  <c r="E72" i="28"/>
  <c r="F72" i="28"/>
  <c r="H72" i="28"/>
  <c r="H111" i="28" s="1"/>
  <c r="J72" i="28"/>
  <c r="C73" i="28"/>
  <c r="D73" i="28"/>
  <c r="E73" i="28"/>
  <c r="F73" i="28"/>
  <c r="H73" i="28"/>
  <c r="H112" i="28" s="1"/>
  <c r="J73" i="28"/>
  <c r="C74" i="28"/>
  <c r="D74" i="28"/>
  <c r="E74" i="28"/>
  <c r="F74" i="28"/>
  <c r="H74" i="28"/>
  <c r="H113" i="28" s="1"/>
  <c r="J74" i="28"/>
  <c r="C75" i="28"/>
  <c r="D75" i="28"/>
  <c r="E75" i="28"/>
  <c r="F75" i="28"/>
  <c r="H75" i="28"/>
  <c r="J75" i="28"/>
  <c r="W47" i="46" l="1"/>
  <c r="W46" i="46"/>
  <c r="V47" i="46"/>
  <c r="V46" i="46"/>
  <c r="W54" i="45"/>
  <c r="V30" i="47"/>
  <c r="V46" i="47"/>
  <c r="V21" i="47"/>
  <c r="V47" i="47"/>
  <c r="Q45" i="47"/>
  <c r="E139" i="47"/>
  <c r="W7" i="47"/>
  <c r="Z76" i="47"/>
  <c r="P68" i="47"/>
  <c r="Z78" i="47"/>
  <c r="W16" i="47"/>
  <c r="W18" i="47"/>
  <c r="D140" i="47"/>
  <c r="P63" i="47"/>
  <c r="V7" i="46"/>
  <c r="V24" i="46"/>
  <c r="V36" i="46"/>
  <c r="V27" i="46"/>
  <c r="V39" i="46"/>
  <c r="V16" i="46"/>
  <c r="V21" i="46"/>
  <c r="V33" i="46"/>
  <c r="V13" i="46"/>
  <c r="V18" i="46"/>
  <c r="V30" i="46"/>
  <c r="V42" i="46"/>
  <c r="V10" i="46"/>
  <c r="W39" i="46"/>
  <c r="W7" i="46"/>
  <c r="W24" i="46"/>
  <c r="W36" i="46"/>
  <c r="W10" i="46"/>
  <c r="W16" i="46"/>
  <c r="W21" i="46"/>
  <c r="W33" i="46"/>
  <c r="W27" i="46"/>
  <c r="W13" i="46"/>
  <c r="W18" i="46"/>
  <c r="W30" i="46"/>
  <c r="W42" i="46"/>
  <c r="Q86" i="46"/>
  <c r="P60" i="46"/>
  <c r="Q65" i="46"/>
  <c r="Q94" i="46"/>
  <c r="O65" i="46"/>
  <c r="W60" i="46"/>
  <c r="P68" i="46"/>
  <c r="P54" i="46"/>
  <c r="W80" i="46"/>
  <c r="N128" i="46"/>
  <c r="Z40" i="46"/>
  <c r="O54" i="46"/>
  <c r="O89" i="46"/>
  <c r="O86" i="46"/>
  <c r="N65" i="46"/>
  <c r="N92" i="46" s="1"/>
  <c r="O77" i="46"/>
  <c r="O83" i="46"/>
  <c r="E139" i="46"/>
  <c r="O94" i="46"/>
  <c r="N47" i="46"/>
  <c r="O57" i="46"/>
  <c r="O63" i="46"/>
  <c r="O80" i="46"/>
  <c r="P86" i="46"/>
  <c r="O74" i="46"/>
  <c r="P80" i="46"/>
  <c r="O60" i="46"/>
  <c r="W83" i="45"/>
  <c r="Q80" i="45"/>
  <c r="P86" i="45"/>
  <c r="P80" i="45"/>
  <c r="P60" i="45"/>
  <c r="Q74" i="45"/>
  <c r="Q86" i="45"/>
  <c r="Q60" i="45"/>
  <c r="Q54" i="45"/>
  <c r="Q65" i="45"/>
  <c r="Q77" i="45"/>
  <c r="Q24" i="45"/>
  <c r="Q33" i="45"/>
  <c r="Q57" i="45"/>
  <c r="Q63" i="45"/>
  <c r="Q21" i="45"/>
  <c r="Q10" i="45"/>
  <c r="P63" i="45"/>
  <c r="Q71" i="45"/>
  <c r="Q89" i="45"/>
  <c r="P65" i="45"/>
  <c r="P71" i="45"/>
  <c r="P77" i="45"/>
  <c r="P83" i="45"/>
  <c r="P57" i="45"/>
  <c r="N18" i="45"/>
  <c r="N27" i="45"/>
  <c r="N45" i="45" s="1"/>
  <c r="N36" i="45"/>
  <c r="P54" i="45"/>
  <c r="P68" i="45"/>
  <c r="R48" i="22"/>
  <c r="R9" i="21"/>
  <c r="R17" i="21"/>
  <c r="R10" i="21"/>
  <c r="R18" i="21"/>
  <c r="R11" i="21"/>
  <c r="R19" i="21"/>
  <c r="R16" i="21"/>
  <c r="R12" i="21"/>
  <c r="R20" i="21"/>
  <c r="R15" i="21"/>
  <c r="R13" i="21"/>
  <c r="R8" i="21"/>
  <c r="R14" i="21"/>
  <c r="G24" i="21"/>
  <c r="G72" i="21" s="1"/>
  <c r="G55" i="21"/>
  <c r="R22" i="21"/>
  <c r="G69" i="21"/>
  <c r="F27" i="20"/>
  <c r="Q17" i="20"/>
  <c r="Q16" i="20"/>
  <c r="Q8" i="20"/>
  <c r="Q9" i="20" s="1"/>
  <c r="Q18" i="19"/>
  <c r="Q8" i="19"/>
  <c r="Q9" i="19" s="1"/>
  <c r="F27" i="36"/>
  <c r="Q17" i="36"/>
  <c r="Q9" i="36"/>
  <c r="Q8" i="36"/>
  <c r="Q16" i="36"/>
  <c r="S16" i="33"/>
  <c r="Z29" i="47"/>
  <c r="W24" i="47"/>
  <c r="W36" i="47"/>
  <c r="W47" i="47"/>
  <c r="W21" i="47"/>
  <c r="W13" i="47"/>
  <c r="W10" i="47"/>
  <c r="W33" i="47"/>
  <c r="Z35" i="47"/>
  <c r="W68" i="46"/>
  <c r="Z61" i="46"/>
  <c r="Z31" i="47"/>
  <c r="Z32" i="47"/>
  <c r="Z43" i="47"/>
  <c r="Z19" i="47"/>
  <c r="Z8" i="47"/>
  <c r="Z9" i="47"/>
  <c r="W30" i="47"/>
  <c r="Z84" i="46"/>
  <c r="N124" i="46"/>
  <c r="Z35" i="46"/>
  <c r="W63" i="45"/>
  <c r="W65" i="45"/>
  <c r="W60" i="45"/>
  <c r="W57" i="45"/>
  <c r="N134" i="45"/>
  <c r="W89" i="47"/>
  <c r="Z90" i="47"/>
  <c r="Z56" i="47"/>
  <c r="Z37" i="47"/>
  <c r="Z22" i="47"/>
  <c r="Z23" i="47"/>
  <c r="Z11" i="47"/>
  <c r="Z20" i="47"/>
  <c r="Z75" i="46"/>
  <c r="Z76" i="46"/>
  <c r="Z81" i="46"/>
  <c r="Z82" i="46"/>
  <c r="Z28" i="46"/>
  <c r="Z29" i="46"/>
  <c r="N138" i="46"/>
  <c r="Z32" i="46"/>
  <c r="Z15" i="46"/>
  <c r="N135" i="46"/>
  <c r="Z8" i="46"/>
  <c r="W30" i="45"/>
  <c r="Z79" i="47"/>
  <c r="Z73" i="47"/>
  <c r="Z88" i="47"/>
  <c r="V68" i="47"/>
  <c r="N126" i="47"/>
  <c r="Z41" i="47"/>
  <c r="V7" i="47"/>
  <c r="V16" i="47"/>
  <c r="V18" i="47"/>
  <c r="V39" i="47"/>
  <c r="Z39" i="47" s="1"/>
  <c r="V13" i="47"/>
  <c r="V27" i="47"/>
  <c r="V36" i="47"/>
  <c r="Z36" i="47" s="1"/>
  <c r="V10" i="47"/>
  <c r="V24" i="47"/>
  <c r="V33" i="47"/>
  <c r="W42" i="47"/>
  <c r="Z42" i="47" s="1"/>
  <c r="U80" i="47"/>
  <c r="S46" i="47"/>
  <c r="S94" i="46"/>
  <c r="S93" i="46"/>
  <c r="U27" i="46"/>
  <c r="U7" i="46"/>
  <c r="Z66" i="46"/>
  <c r="N132" i="46"/>
  <c r="Z91" i="46"/>
  <c r="Z69" i="46"/>
  <c r="Z70" i="46"/>
  <c r="Z58" i="46"/>
  <c r="Z55" i="46"/>
  <c r="W94" i="46"/>
  <c r="V54" i="46"/>
  <c r="N131" i="46"/>
  <c r="Z44" i="46"/>
  <c r="Z22" i="46"/>
  <c r="Z11" i="46"/>
  <c r="Z12" i="46"/>
  <c r="K141" i="46"/>
  <c r="W71" i="45"/>
  <c r="W68" i="45"/>
  <c r="W74" i="45"/>
  <c r="N138" i="45"/>
  <c r="Z26" i="45"/>
  <c r="Z19" i="45"/>
  <c r="N122" i="45"/>
  <c r="N121" i="45"/>
  <c r="W18" i="45"/>
  <c r="W24" i="45"/>
  <c r="Y45" i="45"/>
  <c r="Y46" i="45"/>
  <c r="V21" i="45"/>
  <c r="W21" i="45"/>
  <c r="W63" i="47"/>
  <c r="W65" i="47"/>
  <c r="Z66" i="47"/>
  <c r="S93" i="47"/>
  <c r="N103" i="47"/>
  <c r="N104" i="47"/>
  <c r="N105" i="47"/>
  <c r="Z58" i="47"/>
  <c r="Z70" i="47"/>
  <c r="W74" i="47"/>
  <c r="Y94" i="47"/>
  <c r="W57" i="47"/>
  <c r="Z59" i="47"/>
  <c r="W68" i="47"/>
  <c r="Z75" i="47"/>
  <c r="Z82" i="47"/>
  <c r="Z72" i="47"/>
  <c r="W83" i="47"/>
  <c r="Z84" i="47"/>
  <c r="W71" i="47"/>
  <c r="Z71" i="47" s="1"/>
  <c r="S74" i="47"/>
  <c r="S86" i="47"/>
  <c r="S54" i="47"/>
  <c r="S71" i="47"/>
  <c r="S83" i="47"/>
  <c r="S60" i="47"/>
  <c r="S63" i="47"/>
  <c r="S68" i="47"/>
  <c r="S80" i="47"/>
  <c r="S65" i="47"/>
  <c r="S77" i="47"/>
  <c r="S89" i="47"/>
  <c r="S57" i="47"/>
  <c r="W54" i="47"/>
  <c r="Z55" i="47"/>
  <c r="W60" i="47"/>
  <c r="Z61" i="47"/>
  <c r="Z62" i="47"/>
  <c r="S94" i="47"/>
  <c r="Z28" i="47"/>
  <c r="Z15" i="47"/>
  <c r="S27" i="47"/>
  <c r="S39" i="47"/>
  <c r="S7" i="47"/>
  <c r="S24" i="47"/>
  <c r="S36" i="47"/>
  <c r="S16" i="47"/>
  <c r="S21" i="47"/>
  <c r="S33" i="47"/>
  <c r="S13" i="47"/>
  <c r="S18" i="47"/>
  <c r="S30" i="47"/>
  <c r="S42" i="47"/>
  <c r="S10" i="47"/>
  <c r="N121" i="47"/>
  <c r="N123" i="47"/>
  <c r="Z25" i="47"/>
  <c r="Z26" i="47"/>
  <c r="Z38" i="47"/>
  <c r="Z34" i="47"/>
  <c r="S47" i="47"/>
  <c r="K139" i="47"/>
  <c r="Z59" i="46"/>
  <c r="W57" i="46"/>
  <c r="S65" i="46"/>
  <c r="S77" i="46"/>
  <c r="S89" i="46"/>
  <c r="S80" i="46"/>
  <c r="S57" i="46"/>
  <c r="S60" i="46"/>
  <c r="S74" i="46"/>
  <c r="S86" i="46"/>
  <c r="S54" i="46"/>
  <c r="S71" i="46"/>
  <c r="S83" i="46"/>
  <c r="S63" i="46"/>
  <c r="S68" i="46"/>
  <c r="W54" i="46"/>
  <c r="Z87" i="46"/>
  <c r="N121" i="46"/>
  <c r="Z19" i="46"/>
  <c r="Z20" i="46"/>
  <c r="Z34" i="46"/>
  <c r="S24" i="46"/>
  <c r="S36" i="46"/>
  <c r="S16" i="46"/>
  <c r="S7" i="46"/>
  <c r="H139" i="46"/>
  <c r="S21" i="46"/>
  <c r="S33" i="46"/>
  <c r="S13" i="46"/>
  <c r="S18" i="46"/>
  <c r="S30" i="46"/>
  <c r="S42" i="46"/>
  <c r="S10" i="46"/>
  <c r="S27" i="46"/>
  <c r="S39" i="46"/>
  <c r="N126" i="46"/>
  <c r="N136" i="46"/>
  <c r="N116" i="46"/>
  <c r="N125" i="46"/>
  <c r="Z14" i="46"/>
  <c r="Z37" i="46"/>
  <c r="N123" i="46"/>
  <c r="S47" i="46"/>
  <c r="H141" i="46"/>
  <c r="Z23" i="46"/>
  <c r="N102" i="46"/>
  <c r="Z25" i="46"/>
  <c r="Z41" i="46"/>
  <c r="S46" i="46"/>
  <c r="H140" i="46"/>
  <c r="N101" i="46"/>
  <c r="N109" i="46"/>
  <c r="N129" i="46"/>
  <c r="Z62" i="45"/>
  <c r="Z90" i="45"/>
  <c r="Z56" i="45"/>
  <c r="S65" i="45"/>
  <c r="S77" i="45"/>
  <c r="S89" i="45"/>
  <c r="S60" i="45"/>
  <c r="S57" i="45"/>
  <c r="S74" i="45"/>
  <c r="S86" i="45"/>
  <c r="S54" i="45"/>
  <c r="S71" i="45"/>
  <c r="S83" i="45"/>
  <c r="S63" i="45"/>
  <c r="S68" i="45"/>
  <c r="S80" i="45"/>
  <c r="S93" i="45"/>
  <c r="S94" i="45"/>
  <c r="N119" i="45"/>
  <c r="N136" i="45"/>
  <c r="N137" i="45"/>
  <c r="V30" i="45"/>
  <c r="N135" i="45"/>
  <c r="V18" i="45"/>
  <c r="V16" i="45"/>
  <c r="Z16" i="45" s="1"/>
  <c r="Z20" i="45"/>
  <c r="V36" i="45"/>
  <c r="N106" i="45"/>
  <c r="N124" i="45"/>
  <c r="W36" i="45"/>
  <c r="N123" i="45"/>
  <c r="H139" i="45"/>
  <c r="S36" i="45"/>
  <c r="S21" i="45"/>
  <c r="S13" i="45"/>
  <c r="S30" i="45"/>
  <c r="S42" i="45"/>
  <c r="S39" i="45"/>
  <c r="S7" i="45"/>
  <c r="S24" i="45"/>
  <c r="S18" i="45"/>
  <c r="S10" i="45"/>
  <c r="S16" i="45"/>
  <c r="S33" i="45"/>
  <c r="S27" i="45"/>
  <c r="S46" i="45"/>
  <c r="H140" i="45"/>
  <c r="S47" i="45"/>
  <c r="H141" i="45"/>
  <c r="V23" i="21"/>
  <c r="V22" i="21"/>
  <c r="Z81" i="47"/>
  <c r="N112" i="47"/>
  <c r="N117" i="47"/>
  <c r="Z67" i="47"/>
  <c r="V74" i="47"/>
  <c r="Z85" i="47"/>
  <c r="Z91" i="47"/>
  <c r="N127" i="47"/>
  <c r="N128" i="47"/>
  <c r="N129" i="47"/>
  <c r="N130" i="47"/>
  <c r="N132" i="47"/>
  <c r="N133" i="47"/>
  <c r="N134" i="47"/>
  <c r="Z87" i="47"/>
  <c r="N116" i="47"/>
  <c r="Z69" i="47"/>
  <c r="V77" i="47"/>
  <c r="Y92" i="47"/>
  <c r="N114" i="47"/>
  <c r="W77" i="47"/>
  <c r="N115" i="47"/>
  <c r="V57" i="47"/>
  <c r="V80" i="47"/>
  <c r="V86" i="47"/>
  <c r="Z86" i="47" s="1"/>
  <c r="N118" i="47"/>
  <c r="V54" i="47"/>
  <c r="V60" i="47"/>
  <c r="V63" i="47"/>
  <c r="V65" i="47"/>
  <c r="W80" i="47"/>
  <c r="V83" i="47"/>
  <c r="V89" i="47"/>
  <c r="N108" i="47"/>
  <c r="N107" i="47"/>
  <c r="N109" i="47"/>
  <c r="L139" i="47"/>
  <c r="N119" i="47"/>
  <c r="N120" i="47"/>
  <c r="N122" i="47"/>
  <c r="N124" i="47"/>
  <c r="N125" i="47"/>
  <c r="N131" i="47"/>
  <c r="N135" i="47"/>
  <c r="N136" i="47"/>
  <c r="N137" i="47"/>
  <c r="N138" i="47"/>
  <c r="Z40" i="47"/>
  <c r="Z44" i="47"/>
  <c r="N113" i="47"/>
  <c r="K141" i="47"/>
  <c r="Z14" i="47"/>
  <c r="L141" i="47"/>
  <c r="Z12" i="47"/>
  <c r="N101" i="47"/>
  <c r="Y47" i="47"/>
  <c r="K140" i="47"/>
  <c r="Y46" i="47"/>
  <c r="L140" i="47"/>
  <c r="U86" i="47"/>
  <c r="U93" i="47"/>
  <c r="U13" i="47"/>
  <c r="U21" i="47"/>
  <c r="U47" i="47"/>
  <c r="U46" i="47"/>
  <c r="U33" i="47"/>
  <c r="Z72" i="46"/>
  <c r="Z85" i="46"/>
  <c r="Z73" i="46"/>
  <c r="Z67" i="46"/>
  <c r="N114" i="46"/>
  <c r="N119" i="46"/>
  <c r="Z79" i="46"/>
  <c r="N133" i="46"/>
  <c r="N108" i="46"/>
  <c r="N104" i="46"/>
  <c r="V74" i="46"/>
  <c r="V68" i="46"/>
  <c r="Z43" i="46"/>
  <c r="N120" i="46"/>
  <c r="Z31" i="46"/>
  <c r="N112" i="46"/>
  <c r="Z26" i="46"/>
  <c r="Z38" i="46"/>
  <c r="Y45" i="46"/>
  <c r="N134" i="46"/>
  <c r="K140" i="46"/>
  <c r="N105" i="46"/>
  <c r="N107" i="46"/>
  <c r="Y46" i="46"/>
  <c r="L140" i="46"/>
  <c r="Z9" i="46"/>
  <c r="Z88" i="46"/>
  <c r="Y93" i="46"/>
  <c r="Z90" i="46"/>
  <c r="N117" i="46"/>
  <c r="N118" i="46"/>
  <c r="N122" i="46"/>
  <c r="N127" i="46"/>
  <c r="N115" i="46"/>
  <c r="N130" i="46"/>
  <c r="Z78" i="46"/>
  <c r="N113" i="46"/>
  <c r="N137" i="46"/>
  <c r="Z62" i="46"/>
  <c r="Z56" i="46"/>
  <c r="Z83" i="46"/>
  <c r="V86" i="46"/>
  <c r="N103" i="46"/>
  <c r="V60" i="46"/>
  <c r="V80" i="46"/>
  <c r="N106" i="46"/>
  <c r="L141" i="46"/>
  <c r="U80" i="46"/>
  <c r="U54" i="46"/>
  <c r="U60" i="46"/>
  <c r="U89" i="46"/>
  <c r="U65" i="46"/>
  <c r="U68" i="46"/>
  <c r="U57" i="46"/>
  <c r="U83" i="46"/>
  <c r="U63" i="46"/>
  <c r="U93" i="46"/>
  <c r="U86" i="46"/>
  <c r="U71" i="46"/>
  <c r="U74" i="46"/>
  <c r="U47" i="46"/>
  <c r="U36" i="46"/>
  <c r="U18" i="46"/>
  <c r="U24" i="46"/>
  <c r="U30" i="46"/>
  <c r="U33" i="46"/>
  <c r="U46" i="46"/>
  <c r="J141" i="46"/>
  <c r="U21" i="46"/>
  <c r="U10" i="46"/>
  <c r="U16" i="46"/>
  <c r="U13" i="46"/>
  <c r="J139" i="46"/>
  <c r="U39" i="46"/>
  <c r="Z78" i="45"/>
  <c r="W86" i="45"/>
  <c r="W80" i="45"/>
  <c r="N118" i="45"/>
  <c r="N133" i="45"/>
  <c r="V10" i="45"/>
  <c r="V13" i="45"/>
  <c r="V27" i="45"/>
  <c r="W33" i="45"/>
  <c r="Z33" i="45" s="1"/>
  <c r="V7" i="45"/>
  <c r="W10" i="45"/>
  <c r="W13" i="45"/>
  <c r="W27" i="45"/>
  <c r="W42" i="45"/>
  <c r="K139" i="45"/>
  <c r="W7" i="45"/>
  <c r="V24" i="45"/>
  <c r="V39" i="45"/>
  <c r="Z39" i="45" s="1"/>
  <c r="N107" i="45"/>
  <c r="N108" i="45"/>
  <c r="U33" i="45"/>
  <c r="T8" i="36"/>
  <c r="T9" i="36" s="1"/>
  <c r="R8" i="36"/>
  <c r="R9" i="36" s="1"/>
  <c r="F27" i="19"/>
  <c r="N24" i="47"/>
  <c r="N36" i="47"/>
  <c r="N46" i="47"/>
  <c r="N47" i="47"/>
  <c r="O60" i="47"/>
  <c r="P80" i="47"/>
  <c r="N7" i="47"/>
  <c r="N27" i="47"/>
  <c r="N39" i="47"/>
  <c r="P60" i="47"/>
  <c r="N16" i="47"/>
  <c r="N18" i="47"/>
  <c r="N30" i="47"/>
  <c r="N42" i="47"/>
  <c r="P71" i="47"/>
  <c r="P45" i="47"/>
  <c r="N21" i="47"/>
  <c r="N33" i="47"/>
  <c r="P54" i="47"/>
  <c r="P74" i="47"/>
  <c r="P83" i="47"/>
  <c r="N10" i="47"/>
  <c r="P57" i="47"/>
  <c r="O68" i="47"/>
  <c r="P94" i="46"/>
  <c r="N93" i="46"/>
  <c r="P93" i="46"/>
  <c r="O13" i="46"/>
  <c r="Q77" i="46"/>
  <c r="D93" i="46"/>
  <c r="D140" i="46" s="1"/>
  <c r="O43" i="46"/>
  <c r="Q63" i="46"/>
  <c r="Q68" i="46"/>
  <c r="Q80" i="46"/>
  <c r="F141" i="46"/>
  <c r="O47" i="46"/>
  <c r="Q54" i="46"/>
  <c r="O39" i="46"/>
  <c r="O33" i="46"/>
  <c r="Q57" i="46"/>
  <c r="Q71" i="46"/>
  <c r="Q83" i="46"/>
  <c r="Q93" i="46"/>
  <c r="Q60" i="46"/>
  <c r="Q74" i="46"/>
  <c r="O80" i="47"/>
  <c r="P89" i="47"/>
  <c r="F139" i="47"/>
  <c r="O94" i="47"/>
  <c r="D141" i="47"/>
  <c r="Q92" i="47"/>
  <c r="P93" i="47"/>
  <c r="P94" i="47"/>
  <c r="E141" i="47"/>
  <c r="P86" i="47"/>
  <c r="Q93" i="47"/>
  <c r="Q94" i="47"/>
  <c r="V93" i="47"/>
  <c r="N57" i="47"/>
  <c r="N65" i="47"/>
  <c r="N77" i="47"/>
  <c r="N89" i="47"/>
  <c r="N93" i="47"/>
  <c r="Y93" i="47"/>
  <c r="V94" i="47"/>
  <c r="H140" i="47"/>
  <c r="F141" i="47"/>
  <c r="P46" i="47"/>
  <c r="Q46" i="47"/>
  <c r="W93" i="47"/>
  <c r="U10" i="47"/>
  <c r="O16" i="47"/>
  <c r="U18" i="47"/>
  <c r="O24" i="47"/>
  <c r="U30" i="47"/>
  <c r="O36" i="47"/>
  <c r="U42" i="47"/>
  <c r="O57" i="47"/>
  <c r="U63" i="47"/>
  <c r="O65" i="47"/>
  <c r="U71" i="47"/>
  <c r="O77" i="47"/>
  <c r="U83" i="47"/>
  <c r="O89" i="47"/>
  <c r="O93" i="47"/>
  <c r="W94" i="47"/>
  <c r="H141" i="47"/>
  <c r="U94" i="47"/>
  <c r="H139" i="47"/>
  <c r="Y45" i="47"/>
  <c r="N54" i="47"/>
  <c r="N74" i="47"/>
  <c r="N86" i="47"/>
  <c r="N94" i="47"/>
  <c r="U7" i="47"/>
  <c r="U27" i="47"/>
  <c r="U39" i="47"/>
  <c r="W46" i="47"/>
  <c r="O54" i="47"/>
  <c r="O74" i="47"/>
  <c r="O86" i="47"/>
  <c r="C139" i="47"/>
  <c r="N63" i="47"/>
  <c r="N71" i="47"/>
  <c r="D139" i="47"/>
  <c r="O10" i="47"/>
  <c r="U16" i="47"/>
  <c r="O18" i="47"/>
  <c r="U24" i="47"/>
  <c r="W27" i="47"/>
  <c r="O30" i="47"/>
  <c r="U57" i="47"/>
  <c r="O63" i="47"/>
  <c r="U65" i="47"/>
  <c r="O71" i="47"/>
  <c r="U77" i="47"/>
  <c r="O7" i="46"/>
  <c r="N16" i="46"/>
  <c r="O18" i="46"/>
  <c r="N21" i="46"/>
  <c r="N36" i="46"/>
  <c r="N46" i="46"/>
  <c r="C141" i="46"/>
  <c r="O16" i="46"/>
  <c r="O21" i="46"/>
  <c r="O36" i="46"/>
  <c r="N42" i="46"/>
  <c r="N39" i="46"/>
  <c r="O46" i="46"/>
  <c r="O42" i="46"/>
  <c r="D139" i="46"/>
  <c r="N10" i="46"/>
  <c r="N24" i="46"/>
  <c r="O27" i="46"/>
  <c r="C139" i="46"/>
  <c r="O10" i="46"/>
  <c r="N7" i="46"/>
  <c r="N18" i="46"/>
  <c r="N13" i="46"/>
  <c r="N30" i="46"/>
  <c r="P10" i="46"/>
  <c r="P18" i="46"/>
  <c r="N27" i="46"/>
  <c r="P30" i="46"/>
  <c r="P42" i="46"/>
  <c r="Y47" i="46"/>
  <c r="V57" i="46"/>
  <c r="P63" i="46"/>
  <c r="V65" i="46"/>
  <c r="P71" i="46"/>
  <c r="V77" i="46"/>
  <c r="P83" i="46"/>
  <c r="V89" i="46"/>
  <c r="Y92" i="46"/>
  <c r="V93" i="46"/>
  <c r="F139" i="46"/>
  <c r="E140" i="46"/>
  <c r="D141" i="46"/>
  <c r="C140" i="46"/>
  <c r="Q18" i="46"/>
  <c r="Q30" i="46"/>
  <c r="Q42" i="46"/>
  <c r="W65" i="46"/>
  <c r="W77" i="46"/>
  <c r="W89" i="46"/>
  <c r="W93" i="46"/>
  <c r="U94" i="46"/>
  <c r="F140" i="46"/>
  <c r="E141" i="46"/>
  <c r="Q27" i="46"/>
  <c r="Q39" i="46"/>
  <c r="W74" i="46"/>
  <c r="W86" i="46"/>
  <c r="K139" i="46"/>
  <c r="J140" i="46"/>
  <c r="V94" i="46"/>
  <c r="P16" i="46"/>
  <c r="P24" i="46"/>
  <c r="P57" i="46"/>
  <c r="V63" i="46"/>
  <c r="P65" i="46"/>
  <c r="V71" i="46"/>
  <c r="P77" i="46"/>
  <c r="P89" i="46"/>
  <c r="N94" i="46"/>
  <c r="Y94" i="46"/>
  <c r="L139" i="46"/>
  <c r="Q16" i="46"/>
  <c r="Q24" i="46"/>
  <c r="W63" i="46"/>
  <c r="W71" i="46"/>
  <c r="Z84" i="45"/>
  <c r="Z91" i="45"/>
  <c r="Z79" i="45"/>
  <c r="Z82" i="45"/>
  <c r="N101" i="45"/>
  <c r="Z58" i="45"/>
  <c r="U60" i="45"/>
  <c r="U68" i="45"/>
  <c r="N109" i="45"/>
  <c r="N116" i="45"/>
  <c r="Z72" i="45"/>
  <c r="U74" i="45"/>
  <c r="Z70" i="45"/>
  <c r="U77" i="45"/>
  <c r="Z12" i="45"/>
  <c r="Z14" i="45"/>
  <c r="O33" i="45"/>
  <c r="Z88" i="45"/>
  <c r="O21" i="45"/>
  <c r="O30" i="45"/>
  <c r="V42" i="45"/>
  <c r="V74" i="45"/>
  <c r="Y92" i="45"/>
  <c r="L140" i="45"/>
  <c r="L141" i="45"/>
  <c r="O18" i="45"/>
  <c r="O24" i="45"/>
  <c r="O27" i="45"/>
  <c r="N102" i="45"/>
  <c r="O10" i="45"/>
  <c r="O13" i="45"/>
  <c r="O36" i="45"/>
  <c r="U46" i="45"/>
  <c r="V57" i="45"/>
  <c r="O94" i="45"/>
  <c r="O7" i="45"/>
  <c r="O16" i="45"/>
  <c r="Z55" i="45"/>
  <c r="V80" i="45"/>
  <c r="N128" i="45"/>
  <c r="Z28" i="45"/>
  <c r="Z29" i="45"/>
  <c r="V65" i="45"/>
  <c r="V83" i="45"/>
  <c r="N126" i="45"/>
  <c r="N132" i="45"/>
  <c r="Z11" i="45"/>
  <c r="Z66" i="45"/>
  <c r="U13" i="45"/>
  <c r="P16" i="45"/>
  <c r="U24" i="45"/>
  <c r="P27" i="45"/>
  <c r="Z32" i="45"/>
  <c r="Q36" i="45"/>
  <c r="O39" i="45"/>
  <c r="Z44" i="45"/>
  <c r="V47" i="45"/>
  <c r="U54" i="45"/>
  <c r="Z59" i="45"/>
  <c r="V60" i="45"/>
  <c r="Z67" i="45"/>
  <c r="V68" i="45"/>
  <c r="Z75" i="45"/>
  <c r="Z76" i="45"/>
  <c r="V77" i="45"/>
  <c r="Z77" i="45" s="1"/>
  <c r="U86" i="45"/>
  <c r="D139" i="45"/>
  <c r="C140" i="45"/>
  <c r="C141" i="45"/>
  <c r="Y94" i="45"/>
  <c r="N125" i="45"/>
  <c r="U47" i="45"/>
  <c r="P7" i="45"/>
  <c r="Q16" i="45"/>
  <c r="P18" i="45"/>
  <c r="Z22" i="45"/>
  <c r="Z23" i="45"/>
  <c r="Q27" i="45"/>
  <c r="U36" i="45"/>
  <c r="P39" i="45"/>
  <c r="W46" i="45"/>
  <c r="W47" i="45"/>
  <c r="V54" i="45"/>
  <c r="U89" i="45"/>
  <c r="E139" i="45"/>
  <c r="D140" i="45"/>
  <c r="N127" i="45"/>
  <c r="N129" i="45"/>
  <c r="N130" i="45"/>
  <c r="N131" i="45"/>
  <c r="Q7" i="45"/>
  <c r="U16" i="45"/>
  <c r="Q18" i="45"/>
  <c r="Z25" i="45"/>
  <c r="U27" i="45"/>
  <c r="P30" i="45"/>
  <c r="Z34" i="45"/>
  <c r="Z35" i="45"/>
  <c r="Q39" i="45"/>
  <c r="P42" i="45"/>
  <c r="N46" i="45"/>
  <c r="N47" i="45"/>
  <c r="Y47" i="45"/>
  <c r="N60" i="45"/>
  <c r="Z61" i="45"/>
  <c r="U63" i="45"/>
  <c r="N68" i="45"/>
  <c r="Z69" i="45"/>
  <c r="U71" i="45"/>
  <c r="Z85" i="45"/>
  <c r="Z87" i="45"/>
  <c r="V89" i="45"/>
  <c r="Z89" i="45" s="1"/>
  <c r="P93" i="45"/>
  <c r="P94" i="45"/>
  <c r="N103" i="45"/>
  <c r="N104" i="45"/>
  <c r="N105" i="45"/>
  <c r="U7" i="45"/>
  <c r="P10" i="45"/>
  <c r="Z15" i="45"/>
  <c r="U18" i="45"/>
  <c r="P21" i="45"/>
  <c r="Q30" i="45"/>
  <c r="Z37" i="45"/>
  <c r="U39" i="45"/>
  <c r="Q42" i="45"/>
  <c r="O46" i="45"/>
  <c r="O47" i="45"/>
  <c r="U57" i="45"/>
  <c r="V63" i="45"/>
  <c r="Z63" i="45" s="1"/>
  <c r="U65" i="45"/>
  <c r="V71" i="45"/>
  <c r="Q93" i="45"/>
  <c r="Q94" i="45"/>
  <c r="U30" i="45"/>
  <c r="U42" i="45"/>
  <c r="P46" i="45"/>
  <c r="P47" i="45"/>
  <c r="O92" i="45"/>
  <c r="J139" i="45"/>
  <c r="U10" i="45"/>
  <c r="Z38" i="45"/>
  <c r="Q46" i="45"/>
  <c r="Q47" i="45"/>
  <c r="U93" i="45"/>
  <c r="J141" i="45"/>
  <c r="N112" i="45"/>
  <c r="N113" i="45"/>
  <c r="N114" i="45"/>
  <c r="N115" i="45"/>
  <c r="F139" i="45"/>
  <c r="Z8" i="45"/>
  <c r="Z9" i="45"/>
  <c r="Z31" i="45"/>
  <c r="Z40" i="45"/>
  <c r="Z41" i="45"/>
  <c r="Z43" i="45"/>
  <c r="Z73" i="45"/>
  <c r="N80" i="45"/>
  <c r="Z81" i="45"/>
  <c r="U83" i="45"/>
  <c r="P89" i="45"/>
  <c r="L139" i="45"/>
  <c r="V93" i="45"/>
  <c r="K141" i="45"/>
  <c r="N117" i="45"/>
  <c r="N120" i="45"/>
  <c r="D141" i="45"/>
  <c r="W93" i="45"/>
  <c r="U94" i="45"/>
  <c r="F140" i="45"/>
  <c r="E141" i="45"/>
  <c r="E140" i="45"/>
  <c r="N57" i="45"/>
  <c r="N65" i="45"/>
  <c r="N77" i="45"/>
  <c r="V86" i="45"/>
  <c r="N89" i="45"/>
  <c r="N93" i="45"/>
  <c r="Y93" i="45"/>
  <c r="V94" i="45"/>
  <c r="F141" i="45"/>
  <c r="O93" i="45"/>
  <c r="W94" i="45"/>
  <c r="J140" i="45"/>
  <c r="V46" i="45"/>
  <c r="N54" i="45"/>
  <c r="N74" i="45"/>
  <c r="N86" i="45"/>
  <c r="N94" i="45"/>
  <c r="K140" i="45"/>
  <c r="C139" i="45"/>
  <c r="N63" i="45"/>
  <c r="N71" i="45"/>
  <c r="Z16" i="30"/>
  <c r="N68" i="30"/>
  <c r="N69" i="30"/>
  <c r="Z23" i="28"/>
  <c r="Z17" i="30"/>
  <c r="N104" i="28"/>
  <c r="Z26" i="28"/>
  <c r="Z25" i="28"/>
  <c r="Z24" i="28"/>
  <c r="J19" i="30"/>
  <c r="Z48" i="33"/>
  <c r="Y57" i="33"/>
  <c r="N53" i="33"/>
  <c r="O53" i="33"/>
  <c r="P53" i="33"/>
  <c r="Q53" i="33"/>
  <c r="U53" i="33"/>
  <c r="V53" i="33"/>
  <c r="W53" i="33"/>
  <c r="N54" i="33"/>
  <c r="O54" i="33"/>
  <c r="P54" i="33"/>
  <c r="Q54" i="33"/>
  <c r="U54" i="33"/>
  <c r="V54" i="33"/>
  <c r="W54" i="33"/>
  <c r="N55" i="33"/>
  <c r="O55" i="33"/>
  <c r="P55" i="33"/>
  <c r="Q55" i="33"/>
  <c r="U55" i="33"/>
  <c r="V55" i="33"/>
  <c r="W55" i="33"/>
  <c r="N56" i="33"/>
  <c r="O56" i="33"/>
  <c r="P56" i="33"/>
  <c r="Q56" i="33"/>
  <c r="U56" i="33"/>
  <c r="V56" i="33"/>
  <c r="W56" i="33"/>
  <c r="N57" i="33"/>
  <c r="O57" i="33"/>
  <c r="P57" i="33"/>
  <c r="Q57" i="33"/>
  <c r="U57" i="33"/>
  <c r="V57" i="33"/>
  <c r="W57" i="33"/>
  <c r="N58" i="33"/>
  <c r="O58" i="33"/>
  <c r="P58" i="33"/>
  <c r="Q58" i="33"/>
  <c r="U58" i="33"/>
  <c r="V58" i="33"/>
  <c r="W58" i="33"/>
  <c r="N60" i="33"/>
  <c r="O60" i="33"/>
  <c r="P60" i="33"/>
  <c r="Q60" i="33"/>
  <c r="U60" i="33"/>
  <c r="V60" i="33"/>
  <c r="W60" i="33"/>
  <c r="Q52" i="33"/>
  <c r="Q44" i="33"/>
  <c r="Q45" i="33"/>
  <c r="Q46" i="33"/>
  <c r="Q47" i="33"/>
  <c r="Q48" i="33"/>
  <c r="Q49" i="33"/>
  <c r="Q50" i="33"/>
  <c r="Q43" i="33"/>
  <c r="C28" i="33"/>
  <c r="D28" i="33"/>
  <c r="C29" i="33"/>
  <c r="D29" i="33"/>
  <c r="C30" i="33"/>
  <c r="D30" i="33"/>
  <c r="C31" i="33"/>
  <c r="D31" i="33"/>
  <c r="C32" i="33"/>
  <c r="D32" i="33"/>
  <c r="C33" i="33"/>
  <c r="D33" i="33"/>
  <c r="C35" i="33"/>
  <c r="N25" i="33"/>
  <c r="O25" i="33"/>
  <c r="P25" i="33"/>
  <c r="V25" i="33"/>
  <c r="W25" i="33"/>
  <c r="Y25" i="33"/>
  <c r="N18" i="33"/>
  <c r="O18" i="33"/>
  <c r="P18" i="33"/>
  <c r="V18" i="33"/>
  <c r="W18" i="33"/>
  <c r="Y18" i="33"/>
  <c r="N19" i="33"/>
  <c r="O19" i="33"/>
  <c r="P19" i="33"/>
  <c r="V19" i="33"/>
  <c r="W19" i="33"/>
  <c r="N20" i="33"/>
  <c r="O20" i="33"/>
  <c r="P20" i="33"/>
  <c r="V20" i="33"/>
  <c r="W20" i="33"/>
  <c r="N21" i="33"/>
  <c r="O21" i="33"/>
  <c r="P21" i="33"/>
  <c r="V21" i="33"/>
  <c r="W21" i="33"/>
  <c r="N22" i="33"/>
  <c r="O22" i="33"/>
  <c r="P22" i="33"/>
  <c r="V22" i="33"/>
  <c r="W22" i="33"/>
  <c r="N23" i="33"/>
  <c r="O23" i="33"/>
  <c r="P23" i="33"/>
  <c r="V23" i="33"/>
  <c r="W23" i="33"/>
  <c r="N15" i="33"/>
  <c r="O15" i="33"/>
  <c r="P15" i="33"/>
  <c r="N9" i="33"/>
  <c r="O9" i="33"/>
  <c r="P9" i="33"/>
  <c r="N10" i="33"/>
  <c r="O10" i="33"/>
  <c r="P10" i="33"/>
  <c r="N11" i="33"/>
  <c r="O11" i="33"/>
  <c r="P11" i="33"/>
  <c r="N12" i="33"/>
  <c r="O12" i="33"/>
  <c r="P12" i="33"/>
  <c r="N13" i="33"/>
  <c r="O13" i="33"/>
  <c r="P13" i="33"/>
  <c r="N14" i="33"/>
  <c r="Y33" i="33" s="1"/>
  <c r="O14" i="33"/>
  <c r="P14" i="33"/>
  <c r="Q7" i="33"/>
  <c r="Q26" i="33" s="1"/>
  <c r="C63" i="33"/>
  <c r="D63" i="33"/>
  <c r="E63" i="33"/>
  <c r="F63" i="33"/>
  <c r="H63" i="33"/>
  <c r="J63" i="33"/>
  <c r="C64" i="33"/>
  <c r="D64" i="33"/>
  <c r="E64" i="33"/>
  <c r="F64" i="33"/>
  <c r="H64" i="33"/>
  <c r="J64" i="33"/>
  <c r="N99" i="33"/>
  <c r="C65" i="33"/>
  <c r="D65" i="33"/>
  <c r="E65" i="33"/>
  <c r="F65" i="33"/>
  <c r="H65" i="33"/>
  <c r="J65" i="33"/>
  <c r="C66" i="33"/>
  <c r="D66" i="33"/>
  <c r="E66" i="33"/>
  <c r="F66" i="33"/>
  <c r="H66" i="33"/>
  <c r="J66" i="33"/>
  <c r="N101" i="33"/>
  <c r="C67" i="33"/>
  <c r="D67" i="33"/>
  <c r="E67" i="33"/>
  <c r="F67" i="33"/>
  <c r="H67" i="33"/>
  <c r="J67" i="33"/>
  <c r="N102" i="33"/>
  <c r="C68" i="33"/>
  <c r="D68" i="33"/>
  <c r="E68" i="33"/>
  <c r="F68" i="33"/>
  <c r="H68" i="33"/>
  <c r="J68" i="33"/>
  <c r="C70" i="33"/>
  <c r="D70" i="33"/>
  <c r="E70" i="33"/>
  <c r="F70" i="33"/>
  <c r="H70" i="33"/>
  <c r="J70" i="33"/>
  <c r="F62" i="33"/>
  <c r="H62" i="33"/>
  <c r="F61" i="33"/>
  <c r="V69" i="33"/>
  <c r="W69" i="33"/>
  <c r="Q74" i="28"/>
  <c r="Y61" i="28"/>
  <c r="Y65" i="28"/>
  <c r="P57" i="28"/>
  <c r="Q57" i="28"/>
  <c r="S57" i="28"/>
  <c r="U57" i="28"/>
  <c r="V57" i="28"/>
  <c r="W57" i="28"/>
  <c r="P58" i="28"/>
  <c r="Q58" i="28"/>
  <c r="S58" i="28"/>
  <c r="U58" i="28"/>
  <c r="V58" i="28"/>
  <c r="W58" i="28"/>
  <c r="P59" i="28"/>
  <c r="Q59" i="28"/>
  <c r="S59" i="28"/>
  <c r="U59" i="28"/>
  <c r="V59" i="28"/>
  <c r="W59" i="28"/>
  <c r="P60" i="28"/>
  <c r="Q60" i="28"/>
  <c r="S60" i="28"/>
  <c r="U60" i="28"/>
  <c r="V60" i="28"/>
  <c r="W60" i="28"/>
  <c r="P61" i="28"/>
  <c r="Q61" i="28"/>
  <c r="S61" i="28"/>
  <c r="U61" i="28"/>
  <c r="V61" i="28"/>
  <c r="W61" i="28"/>
  <c r="P62" i="28"/>
  <c r="Q62" i="28"/>
  <c r="S62" i="28"/>
  <c r="U62" i="28"/>
  <c r="V62" i="28"/>
  <c r="W62" i="28"/>
  <c r="P63" i="28"/>
  <c r="Q63" i="28"/>
  <c r="S63" i="28"/>
  <c r="U63" i="28"/>
  <c r="V63" i="28"/>
  <c r="W63" i="28"/>
  <c r="P64" i="28"/>
  <c r="Q64" i="28"/>
  <c r="S64" i="28"/>
  <c r="U64" i="28"/>
  <c r="V64" i="28"/>
  <c r="W64" i="28"/>
  <c r="P65" i="28"/>
  <c r="Q65" i="28"/>
  <c r="S65" i="28"/>
  <c r="U65" i="28"/>
  <c r="V65" i="28"/>
  <c r="W65" i="28"/>
  <c r="Q56" i="28"/>
  <c r="P47" i="28"/>
  <c r="Q47" i="28"/>
  <c r="S47" i="28"/>
  <c r="U47" i="28"/>
  <c r="V47" i="28"/>
  <c r="W47" i="28"/>
  <c r="Y47" i="28"/>
  <c r="P48" i="28"/>
  <c r="Q48" i="28"/>
  <c r="S48" i="28"/>
  <c r="U48" i="28"/>
  <c r="V48" i="28"/>
  <c r="W48" i="28"/>
  <c r="Y48" i="28"/>
  <c r="P49" i="28"/>
  <c r="Q49" i="28"/>
  <c r="S49" i="28"/>
  <c r="U49" i="28"/>
  <c r="V49" i="28"/>
  <c r="W49" i="28"/>
  <c r="Y49" i="28"/>
  <c r="P50" i="28"/>
  <c r="Q50" i="28"/>
  <c r="S50" i="28"/>
  <c r="U50" i="28"/>
  <c r="V50" i="28"/>
  <c r="W50" i="28"/>
  <c r="Y50" i="28"/>
  <c r="P51" i="28"/>
  <c r="Q51" i="28"/>
  <c r="S51" i="28"/>
  <c r="U51" i="28"/>
  <c r="V51" i="28"/>
  <c r="W51" i="28"/>
  <c r="P52" i="28"/>
  <c r="Q52" i="28"/>
  <c r="S52" i="28"/>
  <c r="U52" i="28"/>
  <c r="V52" i="28"/>
  <c r="W52" i="28"/>
  <c r="P53" i="28"/>
  <c r="Q53" i="28"/>
  <c r="S53" i="28"/>
  <c r="U53" i="28"/>
  <c r="V53" i="28"/>
  <c r="W53" i="28"/>
  <c r="P54" i="28"/>
  <c r="Q54" i="28"/>
  <c r="S54" i="28"/>
  <c r="U54" i="28"/>
  <c r="V54" i="28"/>
  <c r="W54" i="28"/>
  <c r="Y54" i="28"/>
  <c r="Q46" i="28"/>
  <c r="Q45" i="28"/>
  <c r="Q19" i="28"/>
  <c r="Q20" i="28"/>
  <c r="Q21" i="28"/>
  <c r="Q22" i="28"/>
  <c r="Q27" i="28"/>
  <c r="Q18" i="28"/>
  <c r="Q16" i="28"/>
  <c r="P9" i="28"/>
  <c r="Q9" i="28"/>
  <c r="S9" i="28"/>
  <c r="U9" i="28"/>
  <c r="V9" i="28"/>
  <c r="W9" i="28"/>
  <c r="Y9" i="28"/>
  <c r="P10" i="28"/>
  <c r="Q10" i="28"/>
  <c r="S10" i="28"/>
  <c r="U10" i="28"/>
  <c r="V10" i="28"/>
  <c r="W10" i="28"/>
  <c r="Y10" i="28"/>
  <c r="P11" i="28"/>
  <c r="Q11" i="28"/>
  <c r="S11" i="28"/>
  <c r="U11" i="28"/>
  <c r="V11" i="28"/>
  <c r="W11" i="28"/>
  <c r="Y11" i="28"/>
  <c r="P12" i="28"/>
  <c r="Q12" i="28"/>
  <c r="S12" i="28"/>
  <c r="U12" i="28"/>
  <c r="V12" i="28"/>
  <c r="W12" i="28"/>
  <c r="Y12" i="28"/>
  <c r="P13" i="28"/>
  <c r="Q13" i="28"/>
  <c r="S13" i="28"/>
  <c r="U13" i="28"/>
  <c r="V13" i="28"/>
  <c r="W13" i="28"/>
  <c r="Y13" i="28"/>
  <c r="P14" i="28"/>
  <c r="Q14" i="28"/>
  <c r="S14" i="28"/>
  <c r="U14" i="28"/>
  <c r="V14" i="28"/>
  <c r="W14" i="28"/>
  <c r="P15" i="28"/>
  <c r="Q15" i="28"/>
  <c r="S15" i="28"/>
  <c r="U15" i="28"/>
  <c r="V15" i="28"/>
  <c r="W15" i="28"/>
  <c r="Q8" i="28"/>
  <c r="P42" i="30"/>
  <c r="Q42" i="30"/>
  <c r="S42" i="30"/>
  <c r="U42" i="30"/>
  <c r="V42" i="30"/>
  <c r="W42" i="30"/>
  <c r="P43" i="30"/>
  <c r="Q43" i="30"/>
  <c r="S43" i="30"/>
  <c r="U43" i="30"/>
  <c r="V43" i="30"/>
  <c r="W43" i="30"/>
  <c r="P44" i="30"/>
  <c r="Q44" i="30"/>
  <c r="S44" i="30"/>
  <c r="U44" i="30"/>
  <c r="V44" i="30"/>
  <c r="W44" i="30"/>
  <c r="Q40" i="30"/>
  <c r="Q41" i="30"/>
  <c r="Q39" i="30"/>
  <c r="Q35" i="30"/>
  <c r="Q36" i="30"/>
  <c r="Q37" i="30"/>
  <c r="Q34" i="30"/>
  <c r="Q7" i="30"/>
  <c r="S7" i="30"/>
  <c r="Q8" i="30"/>
  <c r="S8" i="30"/>
  <c r="U8" i="30"/>
  <c r="Q9" i="30"/>
  <c r="S9" i="30"/>
  <c r="Q10" i="30"/>
  <c r="S10" i="30"/>
  <c r="Q11" i="30"/>
  <c r="S11" i="30"/>
  <c r="Q12" i="30"/>
  <c r="S12" i="30"/>
  <c r="Q13" i="30"/>
  <c r="U13" i="30"/>
  <c r="Q14" i="30"/>
  <c r="S14" i="30"/>
  <c r="U14" i="30"/>
  <c r="Q15" i="30"/>
  <c r="S15" i="30"/>
  <c r="U15" i="30"/>
  <c r="Q18" i="30"/>
  <c r="S18" i="30"/>
  <c r="U18" i="30"/>
  <c r="Q21" i="30"/>
  <c r="Q23" i="30"/>
  <c r="Q24" i="30"/>
  <c r="Q25" i="30"/>
  <c r="Q26" i="30"/>
  <c r="S26" i="30"/>
  <c r="Q20" i="30"/>
  <c r="F45" i="30"/>
  <c r="F28" i="28"/>
  <c r="Q7" i="28" s="1"/>
  <c r="F83" i="28"/>
  <c r="Q55" i="28"/>
  <c r="F67" i="28"/>
  <c r="F68" i="28"/>
  <c r="F69" i="28"/>
  <c r="F70" i="28"/>
  <c r="F71" i="28"/>
  <c r="Q73" i="28"/>
  <c r="Q75" i="28"/>
  <c r="F76" i="28"/>
  <c r="K68" i="28"/>
  <c r="L68" i="28"/>
  <c r="K69" i="28"/>
  <c r="L69" i="28"/>
  <c r="K70" i="28"/>
  <c r="L70" i="28"/>
  <c r="K71" i="28"/>
  <c r="L71" i="28"/>
  <c r="K72" i="28"/>
  <c r="L72" i="28"/>
  <c r="K73" i="28"/>
  <c r="L73" i="28"/>
  <c r="K74" i="28"/>
  <c r="L74" i="28"/>
  <c r="K75" i="28"/>
  <c r="L75" i="28"/>
  <c r="K76" i="28"/>
  <c r="L76" i="28"/>
  <c r="D29" i="28"/>
  <c r="E29" i="28"/>
  <c r="F29" i="28"/>
  <c r="J29" i="28"/>
  <c r="K29" i="28"/>
  <c r="L29" i="28"/>
  <c r="D30" i="28"/>
  <c r="E30" i="28"/>
  <c r="F30" i="28"/>
  <c r="J30" i="28"/>
  <c r="K30" i="28"/>
  <c r="L30" i="28"/>
  <c r="D31" i="28"/>
  <c r="E31" i="28"/>
  <c r="F31" i="28"/>
  <c r="J31" i="28"/>
  <c r="K31" i="28"/>
  <c r="L31" i="28"/>
  <c r="D32" i="28"/>
  <c r="E32" i="28"/>
  <c r="F32" i="28"/>
  <c r="J32" i="28"/>
  <c r="K32" i="28"/>
  <c r="L32" i="28"/>
  <c r="D33" i="28"/>
  <c r="E33" i="28"/>
  <c r="F33" i="28"/>
  <c r="J33" i="28"/>
  <c r="K33" i="28"/>
  <c r="L33" i="28"/>
  <c r="D34" i="28"/>
  <c r="E34" i="28"/>
  <c r="F34" i="28"/>
  <c r="J34" i="28"/>
  <c r="J111" i="28" s="1"/>
  <c r="K34" i="28"/>
  <c r="L34" i="28"/>
  <c r="D35" i="28"/>
  <c r="E35" i="28"/>
  <c r="E112" i="28" s="1"/>
  <c r="F35" i="28"/>
  <c r="F112" i="28" s="1"/>
  <c r="J35" i="28"/>
  <c r="J112" i="28" s="1"/>
  <c r="K35" i="28"/>
  <c r="L35" i="28"/>
  <c r="J113" i="28"/>
  <c r="D37" i="28"/>
  <c r="D114" i="28" s="1"/>
  <c r="E37" i="28"/>
  <c r="E114" i="28" s="1"/>
  <c r="F37" i="28"/>
  <c r="F114" i="28" s="1"/>
  <c r="J37" i="28"/>
  <c r="K37" i="28"/>
  <c r="L37" i="28"/>
  <c r="D38" i="28"/>
  <c r="E38" i="28"/>
  <c r="F38" i="28"/>
  <c r="J38" i="28"/>
  <c r="K38" i="28"/>
  <c r="L38" i="28"/>
  <c r="C30" i="28"/>
  <c r="C31" i="28"/>
  <c r="C32" i="28"/>
  <c r="C33" i="28"/>
  <c r="C34" i="28"/>
  <c r="C35" i="28"/>
  <c r="C37" i="28"/>
  <c r="C38" i="28"/>
  <c r="F103" i="12"/>
  <c r="H103" i="12"/>
  <c r="F104" i="12"/>
  <c r="H104" i="12"/>
  <c r="F105" i="12"/>
  <c r="H105" i="12"/>
  <c r="F106" i="12"/>
  <c r="H106" i="12"/>
  <c r="F107" i="12"/>
  <c r="H107" i="12"/>
  <c r="F108" i="12"/>
  <c r="H108" i="12"/>
  <c r="F109" i="12"/>
  <c r="H109" i="12"/>
  <c r="F110" i="12"/>
  <c r="H110" i="12"/>
  <c r="F111" i="12"/>
  <c r="H111" i="12"/>
  <c r="F112" i="12"/>
  <c r="F113" i="12"/>
  <c r="F114" i="12"/>
  <c r="F115" i="12"/>
  <c r="H115" i="12"/>
  <c r="F116" i="12"/>
  <c r="H116" i="12"/>
  <c r="F117" i="12"/>
  <c r="H117" i="12"/>
  <c r="F118" i="12"/>
  <c r="H118" i="12"/>
  <c r="F119" i="12"/>
  <c r="H119" i="12"/>
  <c r="F120" i="12"/>
  <c r="H120" i="12"/>
  <c r="F121" i="12"/>
  <c r="H121" i="12"/>
  <c r="F122" i="12"/>
  <c r="H122" i="12"/>
  <c r="F123" i="12"/>
  <c r="H123" i="12"/>
  <c r="F124" i="12"/>
  <c r="H124" i="12"/>
  <c r="F125" i="12"/>
  <c r="H125" i="12"/>
  <c r="F126" i="12"/>
  <c r="H126" i="12"/>
  <c r="F127" i="12"/>
  <c r="H127" i="12"/>
  <c r="F128" i="12"/>
  <c r="H128" i="12"/>
  <c r="F129" i="12"/>
  <c r="H129" i="12"/>
  <c r="F130" i="12"/>
  <c r="H130" i="12"/>
  <c r="F131" i="12"/>
  <c r="H131" i="12"/>
  <c r="F132" i="12"/>
  <c r="H132" i="12"/>
  <c r="F133" i="12"/>
  <c r="H133" i="12"/>
  <c r="F134" i="12"/>
  <c r="H134" i="12"/>
  <c r="F135" i="12"/>
  <c r="H135" i="12"/>
  <c r="F136" i="12"/>
  <c r="H136" i="12"/>
  <c r="F137" i="12"/>
  <c r="H137" i="12"/>
  <c r="F138" i="12"/>
  <c r="H138" i="12"/>
  <c r="F139" i="12"/>
  <c r="H139" i="12"/>
  <c r="F140" i="12"/>
  <c r="H140" i="12"/>
  <c r="F141" i="12"/>
  <c r="H141" i="12"/>
  <c r="S55" i="12"/>
  <c r="Q56" i="12"/>
  <c r="S56" i="12"/>
  <c r="Q57" i="12"/>
  <c r="S57" i="12"/>
  <c r="S58" i="12"/>
  <c r="Q59" i="12"/>
  <c r="S59" i="12"/>
  <c r="Q60" i="12"/>
  <c r="S60" i="12"/>
  <c r="S61" i="12"/>
  <c r="Q62" i="12"/>
  <c r="S62" i="12"/>
  <c r="Q63" i="12"/>
  <c r="S63" i="12"/>
  <c r="S64" i="12"/>
  <c r="Q65" i="12"/>
  <c r="Q66" i="12"/>
  <c r="S67" i="12"/>
  <c r="Q68" i="12"/>
  <c r="S68" i="12"/>
  <c r="Q69" i="12"/>
  <c r="S69" i="12"/>
  <c r="S70" i="12"/>
  <c r="Q71" i="12"/>
  <c r="S71" i="12"/>
  <c r="Q72" i="12"/>
  <c r="S72" i="12"/>
  <c r="S73" i="12"/>
  <c r="Q74" i="12"/>
  <c r="S74" i="12"/>
  <c r="Q75" i="12"/>
  <c r="S75" i="12"/>
  <c r="S76" i="12"/>
  <c r="Q77" i="12"/>
  <c r="S77" i="12"/>
  <c r="Q78" i="12"/>
  <c r="S78" i="12"/>
  <c r="S79" i="12"/>
  <c r="Q80" i="12"/>
  <c r="S80" i="12"/>
  <c r="Q81" i="12"/>
  <c r="S81" i="12"/>
  <c r="S82" i="12"/>
  <c r="Q83" i="12"/>
  <c r="S83" i="12"/>
  <c r="Q84" i="12"/>
  <c r="S84" i="12"/>
  <c r="S85" i="12"/>
  <c r="Q86" i="12"/>
  <c r="S86" i="12"/>
  <c r="Q87" i="12"/>
  <c r="S87" i="12"/>
  <c r="S88" i="12"/>
  <c r="Q89" i="12"/>
  <c r="S89" i="12"/>
  <c r="Q90" i="12"/>
  <c r="S90" i="12"/>
  <c r="S91" i="12"/>
  <c r="Q92" i="12"/>
  <c r="S92" i="12"/>
  <c r="Q93" i="12"/>
  <c r="S93" i="12"/>
  <c r="F47" i="12"/>
  <c r="F48" i="12"/>
  <c r="Q8" i="12"/>
  <c r="Q9" i="12"/>
  <c r="Q11" i="12"/>
  <c r="Q12" i="12"/>
  <c r="Q14" i="12"/>
  <c r="Q15" i="12"/>
  <c r="Q17" i="12"/>
  <c r="Q18" i="12"/>
  <c r="Q20" i="12"/>
  <c r="Q21" i="12"/>
  <c r="Q23" i="12"/>
  <c r="Q24" i="12"/>
  <c r="Q26" i="12"/>
  <c r="Q27" i="12"/>
  <c r="Q29" i="12"/>
  <c r="Q30" i="12"/>
  <c r="Q32" i="12"/>
  <c r="Q33" i="12"/>
  <c r="Q35" i="12"/>
  <c r="Q36" i="12"/>
  <c r="Q38" i="12"/>
  <c r="Q39" i="12"/>
  <c r="Q41" i="12"/>
  <c r="Q42" i="12"/>
  <c r="Q44" i="12"/>
  <c r="Q45" i="12"/>
  <c r="F94" i="12"/>
  <c r="Q55" i="12" s="1"/>
  <c r="F95" i="12"/>
  <c r="F96" i="12"/>
  <c r="Q96" i="12" s="1"/>
  <c r="Z42" i="46" l="1"/>
  <c r="Z83" i="45"/>
  <c r="W33" i="33"/>
  <c r="W30" i="33"/>
  <c r="W31" i="33"/>
  <c r="W34" i="33"/>
  <c r="W29" i="33"/>
  <c r="W32" i="33"/>
  <c r="W28" i="33"/>
  <c r="V33" i="33"/>
  <c r="V34" i="33"/>
  <c r="V32" i="33"/>
  <c r="V28" i="33"/>
  <c r="V31" i="33"/>
  <c r="V30" i="33"/>
  <c r="V29" i="33"/>
  <c r="Z30" i="47"/>
  <c r="Z54" i="45"/>
  <c r="Z46" i="47"/>
  <c r="Z7" i="47"/>
  <c r="Z21" i="47"/>
  <c r="Z39" i="46"/>
  <c r="Z21" i="45"/>
  <c r="Z69" i="33"/>
  <c r="F109" i="28"/>
  <c r="F108" i="28"/>
  <c r="F110" i="28"/>
  <c r="F107" i="28"/>
  <c r="Z47" i="47"/>
  <c r="Z16" i="47"/>
  <c r="Z24" i="47"/>
  <c r="O45" i="47"/>
  <c r="P92" i="47"/>
  <c r="Z57" i="47"/>
  <c r="Z18" i="47"/>
  <c r="Z60" i="46"/>
  <c r="Z68" i="46"/>
  <c r="Z80" i="46"/>
  <c r="O92" i="46"/>
  <c r="Z86" i="46"/>
  <c r="Z21" i="46"/>
  <c r="Q92" i="45"/>
  <c r="Z74" i="45"/>
  <c r="P92" i="45"/>
  <c r="R7" i="21"/>
  <c r="R21" i="21"/>
  <c r="Q18" i="20"/>
  <c r="Q18" i="36"/>
  <c r="Q69" i="33"/>
  <c r="R69" i="33"/>
  <c r="S69" i="33"/>
  <c r="Z22" i="33"/>
  <c r="S70" i="33"/>
  <c r="S68" i="33"/>
  <c r="S67" i="33"/>
  <c r="S66" i="33"/>
  <c r="S65" i="33"/>
  <c r="S64" i="33"/>
  <c r="S63" i="33"/>
  <c r="Z19" i="33"/>
  <c r="Z21" i="33"/>
  <c r="R63" i="33"/>
  <c r="R65" i="33"/>
  <c r="R64" i="33"/>
  <c r="R67" i="33"/>
  <c r="R62" i="33"/>
  <c r="R68" i="33"/>
  <c r="R70" i="33"/>
  <c r="R66" i="33"/>
  <c r="S62" i="33"/>
  <c r="K115" i="28"/>
  <c r="K111" i="28"/>
  <c r="K107" i="28"/>
  <c r="Z89" i="47"/>
  <c r="Z83" i="47"/>
  <c r="Z13" i="47"/>
  <c r="Z10" i="47"/>
  <c r="Z33" i="47"/>
  <c r="Z60" i="45"/>
  <c r="Z65" i="45"/>
  <c r="Z57" i="45"/>
  <c r="Z7" i="46"/>
  <c r="S92" i="47"/>
  <c r="Z68" i="47"/>
  <c r="Z94" i="46"/>
  <c r="Z46" i="46"/>
  <c r="Z16" i="46"/>
  <c r="Z10" i="46"/>
  <c r="Z36" i="46"/>
  <c r="Z68" i="45"/>
  <c r="Z71" i="45"/>
  <c r="W92" i="45"/>
  <c r="Z30" i="45"/>
  <c r="Z24" i="45"/>
  <c r="Z18" i="45"/>
  <c r="Z20" i="33"/>
  <c r="Z23" i="33"/>
  <c r="Z54" i="47"/>
  <c r="Z27" i="47"/>
  <c r="Z33" i="46"/>
  <c r="Z80" i="45"/>
  <c r="N103" i="33"/>
  <c r="Y68" i="33"/>
  <c r="Q19" i="30"/>
  <c r="L115" i="28"/>
  <c r="Y36" i="28"/>
  <c r="L111" i="28"/>
  <c r="L107" i="28"/>
  <c r="Q29" i="28"/>
  <c r="F105" i="28"/>
  <c r="Z65" i="47"/>
  <c r="Z63" i="47"/>
  <c r="Z74" i="47"/>
  <c r="V45" i="47"/>
  <c r="S45" i="47"/>
  <c r="U92" i="46"/>
  <c r="Z63" i="46"/>
  <c r="Z54" i="46"/>
  <c r="Z57" i="46"/>
  <c r="Z93" i="46"/>
  <c r="Z13" i="46"/>
  <c r="Z27" i="46"/>
  <c r="N141" i="46"/>
  <c r="Z36" i="45"/>
  <c r="Z47" i="45"/>
  <c r="Z42" i="45"/>
  <c r="S92" i="45"/>
  <c r="Z15" i="33"/>
  <c r="Z14" i="33"/>
  <c r="Z13" i="33"/>
  <c r="U7" i="30"/>
  <c r="S25" i="30"/>
  <c r="S24" i="30"/>
  <c r="S23" i="30"/>
  <c r="S21" i="30"/>
  <c r="L110" i="28"/>
  <c r="K110" i="28"/>
  <c r="L113" i="28"/>
  <c r="L109" i="28"/>
  <c r="K113" i="28"/>
  <c r="K109" i="28"/>
  <c r="Y35" i="28"/>
  <c r="L112" i="28"/>
  <c r="L108" i="28"/>
  <c r="K112" i="28"/>
  <c r="K108" i="28"/>
  <c r="N139" i="47"/>
  <c r="Z60" i="47"/>
  <c r="Z74" i="46"/>
  <c r="S92" i="46"/>
  <c r="S45" i="46"/>
  <c r="Z18" i="46"/>
  <c r="Z24" i="46"/>
  <c r="Z47" i="46"/>
  <c r="N140" i="46"/>
  <c r="V45" i="45"/>
  <c r="N139" i="45"/>
  <c r="S45" i="45"/>
  <c r="W45" i="45"/>
  <c r="Q67" i="28"/>
  <c r="F106" i="28"/>
  <c r="Q76" i="28"/>
  <c r="F115" i="28"/>
  <c r="Z80" i="47"/>
  <c r="Z77" i="47"/>
  <c r="V92" i="47"/>
  <c r="W92" i="47"/>
  <c r="Z94" i="47"/>
  <c r="Z93" i="47"/>
  <c r="N141" i="47"/>
  <c r="N140" i="47"/>
  <c r="U92" i="47"/>
  <c r="Z30" i="46"/>
  <c r="Z77" i="46"/>
  <c r="U45" i="46"/>
  <c r="Z27" i="45"/>
  <c r="Z13" i="45"/>
  <c r="Z10" i="45"/>
  <c r="N140" i="45"/>
  <c r="Z7" i="45"/>
  <c r="Z46" i="45"/>
  <c r="N141" i="45"/>
  <c r="N45" i="47"/>
  <c r="O93" i="46"/>
  <c r="Q92" i="46"/>
  <c r="N45" i="46"/>
  <c r="N92" i="47"/>
  <c r="O92" i="47"/>
  <c r="W45" i="47"/>
  <c r="U45" i="47"/>
  <c r="Q45" i="46"/>
  <c r="P92" i="46"/>
  <c r="P45" i="46"/>
  <c r="O45" i="46"/>
  <c r="W92" i="46"/>
  <c r="Z89" i="46"/>
  <c r="V92" i="46"/>
  <c r="Z65" i="46"/>
  <c r="W45" i="46"/>
  <c r="N139" i="46"/>
  <c r="V45" i="46"/>
  <c r="Z71" i="46"/>
  <c r="O45" i="45"/>
  <c r="Q45" i="45"/>
  <c r="Z93" i="45"/>
  <c r="U45" i="45"/>
  <c r="P45" i="45"/>
  <c r="U92" i="45"/>
  <c r="Z94" i="45"/>
  <c r="V92" i="45"/>
  <c r="N92" i="45"/>
  <c r="Z86" i="45"/>
  <c r="Q70" i="33"/>
  <c r="Z11" i="33"/>
  <c r="U52" i="30"/>
  <c r="Y33" i="28"/>
  <c r="Z63" i="28"/>
  <c r="Y73" i="28"/>
  <c r="Q34" i="28"/>
  <c r="Q36" i="28"/>
  <c r="Z18" i="33"/>
  <c r="Q67" i="33"/>
  <c r="Z43" i="30"/>
  <c r="Z65" i="28"/>
  <c r="Z61" i="28"/>
  <c r="Z62" i="28"/>
  <c r="Z13" i="28"/>
  <c r="N94" i="28"/>
  <c r="Z12" i="28"/>
  <c r="Q38" i="28"/>
  <c r="Q31" i="28"/>
  <c r="Q35" i="28"/>
  <c r="Z58" i="33"/>
  <c r="Z57" i="33"/>
  <c r="Z25" i="33"/>
  <c r="Z42" i="30"/>
  <c r="S52" i="30"/>
  <c r="S51" i="30"/>
  <c r="Z44" i="30"/>
  <c r="U12" i="30"/>
  <c r="U26" i="30"/>
  <c r="U25" i="30"/>
  <c r="Z64" i="28"/>
  <c r="Z10" i="28"/>
  <c r="Y72" i="28"/>
  <c r="S47" i="30"/>
  <c r="Q95" i="12"/>
  <c r="U51" i="30"/>
  <c r="U47" i="30"/>
  <c r="S50" i="30"/>
  <c r="U48" i="30"/>
  <c r="Q66" i="33"/>
  <c r="Q50" i="30"/>
  <c r="Q46" i="30"/>
  <c r="Q62" i="33"/>
  <c r="Q68" i="33"/>
  <c r="Y74" i="28"/>
  <c r="S49" i="30"/>
  <c r="Q68" i="28"/>
  <c r="U50" i="30"/>
  <c r="Q47" i="30"/>
  <c r="Q71" i="28"/>
  <c r="Q49" i="30"/>
  <c r="Y25" i="30"/>
  <c r="Y24" i="30"/>
  <c r="Z50" i="28"/>
  <c r="V70" i="33"/>
  <c r="V68" i="33"/>
  <c r="V67" i="33"/>
  <c r="V66" i="33"/>
  <c r="V65" i="33"/>
  <c r="N100" i="33"/>
  <c r="V64" i="33"/>
  <c r="V63" i="33"/>
  <c r="Z9" i="33"/>
  <c r="Q65" i="33"/>
  <c r="Q70" i="28"/>
  <c r="Y50" i="30"/>
  <c r="U49" i="30"/>
  <c r="S48" i="30"/>
  <c r="Y51" i="30"/>
  <c r="Q63" i="33"/>
  <c r="Q51" i="30"/>
  <c r="Q69" i="28"/>
  <c r="Q52" i="30"/>
  <c r="Z48" i="28"/>
  <c r="Y70" i="33"/>
  <c r="W68" i="33"/>
  <c r="Y65" i="33"/>
  <c r="Y64" i="33"/>
  <c r="W63" i="33"/>
  <c r="Z12" i="33"/>
  <c r="Q42" i="33"/>
  <c r="Q51" i="33"/>
  <c r="Q64" i="33"/>
  <c r="Q27" i="33"/>
  <c r="Q35" i="33"/>
  <c r="Q38" i="30"/>
  <c r="Q33" i="30"/>
  <c r="Q48" i="30"/>
  <c r="S22" i="30"/>
  <c r="Q22" i="30"/>
  <c r="Z53" i="28"/>
  <c r="Z52" i="28"/>
  <c r="Z51" i="28"/>
  <c r="Z15" i="28"/>
  <c r="Z11" i="28"/>
  <c r="N87" i="28"/>
  <c r="N86" i="28"/>
  <c r="N85" i="28"/>
  <c r="N84" i="28"/>
  <c r="Q66" i="28"/>
  <c r="Q72" i="28"/>
  <c r="Q37" i="28"/>
  <c r="Q17" i="28"/>
  <c r="Q28" i="28" s="1"/>
  <c r="Q32" i="28"/>
  <c r="Q30" i="28"/>
  <c r="Q33" i="28"/>
  <c r="S94" i="12"/>
  <c r="Q82" i="12"/>
  <c r="Q70" i="12"/>
  <c r="Q58" i="12"/>
  <c r="Q85" i="12"/>
  <c r="Q73" i="12"/>
  <c r="Q61" i="12"/>
  <c r="F144" i="12"/>
  <c r="F143" i="12"/>
  <c r="Q88" i="12"/>
  <c r="Q76" i="12"/>
  <c r="Q64" i="12"/>
  <c r="Q91" i="12"/>
  <c r="Q79" i="12"/>
  <c r="Q67" i="12"/>
  <c r="Y66" i="33"/>
  <c r="Y67" i="33"/>
  <c r="W70" i="33"/>
  <c r="W67" i="33"/>
  <c r="W66" i="33"/>
  <c r="W65" i="33"/>
  <c r="W64" i="33"/>
  <c r="Y63" i="33"/>
  <c r="N78" i="33"/>
  <c r="Y32" i="33"/>
  <c r="Y31" i="33"/>
  <c r="Y30" i="33"/>
  <c r="Y28" i="33"/>
  <c r="Z10" i="33"/>
  <c r="Y49" i="30"/>
  <c r="Y48" i="30"/>
  <c r="Y47" i="30"/>
  <c r="N64" i="30"/>
  <c r="N63" i="30"/>
  <c r="N62" i="30"/>
  <c r="N61" i="30"/>
  <c r="N60" i="30"/>
  <c r="U24" i="30"/>
  <c r="U23" i="30"/>
  <c r="U22" i="30"/>
  <c r="N65" i="30"/>
  <c r="U21" i="30"/>
  <c r="Z49" i="28"/>
  <c r="Y71" i="28"/>
  <c r="Z47" i="28"/>
  <c r="Y70" i="28"/>
  <c r="Y69" i="28"/>
  <c r="Z54" i="28"/>
  <c r="Y68" i="28"/>
  <c r="Y76" i="28"/>
  <c r="Y32" i="28"/>
  <c r="N95" i="28"/>
  <c r="Z14" i="28"/>
  <c r="Y31" i="28"/>
  <c r="Y30" i="28"/>
  <c r="Y34" i="28"/>
  <c r="Z9" i="28"/>
  <c r="R24" i="21" l="1"/>
  <c r="Z70" i="33"/>
  <c r="Z45" i="45"/>
  <c r="Z45" i="47"/>
  <c r="Z92" i="45"/>
  <c r="Z92" i="47"/>
  <c r="N75" i="30"/>
  <c r="N77" i="30"/>
  <c r="N113" i="28"/>
  <c r="N112" i="28"/>
  <c r="N73" i="30"/>
  <c r="N76" i="30"/>
  <c r="Z92" i="46"/>
  <c r="Z45" i="46"/>
  <c r="N96" i="33"/>
  <c r="Z64" i="33"/>
  <c r="Z30" i="33"/>
  <c r="Q45" i="30"/>
  <c r="N107" i="28"/>
  <c r="Z63" i="33"/>
  <c r="Z65" i="33"/>
  <c r="Z33" i="33"/>
  <c r="Z32" i="33"/>
  <c r="N74" i="30"/>
  <c r="N111" i="28"/>
  <c r="N115" i="28"/>
  <c r="Z66" i="33"/>
  <c r="Z28" i="33"/>
  <c r="Z29" i="33"/>
  <c r="N97" i="33"/>
  <c r="Z68" i="33"/>
  <c r="N108" i="28"/>
  <c r="Z67" i="33"/>
  <c r="N98" i="33"/>
  <c r="Q94" i="12"/>
  <c r="N109" i="28"/>
  <c r="Q61" i="33"/>
  <c r="N110" i="28"/>
  <c r="Z31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Q22" i="23" s="1"/>
  <c r="F45" i="23"/>
  <c r="Q46" i="23" s="1"/>
  <c r="F31" i="23"/>
  <c r="Q33" i="23" s="1"/>
  <c r="V29" i="23"/>
  <c r="F7" i="23"/>
  <c r="Q10" i="23" s="1"/>
  <c r="F31" i="22"/>
  <c r="Q36" i="22" s="1"/>
  <c r="F7" i="22"/>
  <c r="F45" i="22"/>
  <c r="F21" i="22"/>
  <c r="Q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V5" i="22"/>
  <c r="F45" i="21"/>
  <c r="F21" i="21"/>
  <c r="Q22" i="21" l="1"/>
  <c r="R23" i="21"/>
  <c r="Q23" i="23"/>
  <c r="Q47" i="23"/>
  <c r="F24" i="22"/>
  <c r="Q21" i="22" s="1"/>
  <c r="Q16" i="23"/>
  <c r="F142" i="12"/>
  <c r="Q10" i="12"/>
  <c r="Q22" i="12"/>
  <c r="Q34" i="12"/>
  <c r="Q47" i="12"/>
  <c r="Q37" i="12"/>
  <c r="Q7" i="12"/>
  <c r="Q19" i="12"/>
  <c r="Q31" i="12"/>
  <c r="Q43" i="12"/>
  <c r="Q48" i="12"/>
  <c r="Q13" i="12"/>
  <c r="Q25" i="12"/>
  <c r="Q16" i="12"/>
  <c r="Q28" i="12"/>
  <c r="Q40" i="12"/>
  <c r="Q23" i="22"/>
  <c r="Q34" i="22"/>
  <c r="Q42" i="22"/>
  <c r="Q15" i="22"/>
  <c r="F69" i="21"/>
  <c r="Q39" i="23"/>
  <c r="Q23" i="21"/>
  <c r="Q46" i="21"/>
  <c r="Q16" i="22"/>
  <c r="Q43" i="22"/>
  <c r="Q35" i="22"/>
  <c r="Q17" i="23"/>
  <c r="Q9" i="23"/>
  <c r="Q40" i="23"/>
  <c r="F55" i="22"/>
  <c r="Q14" i="22"/>
  <c r="Q41" i="22"/>
  <c r="Q33" i="22"/>
  <c r="F48" i="23"/>
  <c r="Q31" i="23" s="1"/>
  <c r="Q15" i="23"/>
  <c r="Q38" i="23"/>
  <c r="Q8" i="22"/>
  <c r="Q13" i="22"/>
  <c r="Q40" i="22"/>
  <c r="Q46" i="22"/>
  <c r="F24" i="23"/>
  <c r="Q21" i="23" s="1"/>
  <c r="Q14" i="23"/>
  <c r="Q32" i="23"/>
  <c r="Q37" i="23"/>
  <c r="F55" i="23"/>
  <c r="Q20" i="22"/>
  <c r="Q12" i="22"/>
  <c r="Q39" i="22"/>
  <c r="Q47" i="22"/>
  <c r="Q8" i="23"/>
  <c r="Q13" i="23"/>
  <c r="Q44" i="23"/>
  <c r="Q36" i="23"/>
  <c r="Q19" i="22"/>
  <c r="Q11" i="22"/>
  <c r="Q38" i="22"/>
  <c r="Q20" i="23"/>
  <c r="Q12" i="23"/>
  <c r="Q43" i="23"/>
  <c r="Q35" i="23"/>
  <c r="F69" i="23"/>
  <c r="Q47" i="21"/>
  <c r="Q18" i="22"/>
  <c r="Q10" i="22"/>
  <c r="Q32" i="22"/>
  <c r="Q37" i="22"/>
  <c r="Q19" i="23"/>
  <c r="Q11" i="23"/>
  <c r="Q42" i="23"/>
  <c r="Q34" i="23"/>
  <c r="Q17" i="22"/>
  <c r="Q9" i="22"/>
  <c r="Q44" i="22"/>
  <c r="Q18" i="23"/>
  <c r="Q41" i="23"/>
  <c r="F48" i="22"/>
  <c r="Q7" i="22"/>
  <c r="Q24" i="22" s="1"/>
  <c r="F31" i="21"/>
  <c r="F48" i="21" s="1"/>
  <c r="F7" i="21"/>
  <c r="E25" i="20"/>
  <c r="E26" i="20"/>
  <c r="E25" i="19"/>
  <c r="E26" i="19"/>
  <c r="E25" i="36"/>
  <c r="E26" i="36"/>
  <c r="E18" i="36"/>
  <c r="P17" i="36" s="1"/>
  <c r="E9" i="36"/>
  <c r="P7" i="36" s="1"/>
  <c r="F72" i="22" l="1"/>
  <c r="Q45" i="23"/>
  <c r="Q48" i="23" s="1"/>
  <c r="Q7" i="23"/>
  <c r="Q24" i="23" s="1"/>
  <c r="Q46" i="12"/>
  <c r="P16" i="36"/>
  <c r="P18" i="36" s="1"/>
  <c r="Q45" i="21"/>
  <c r="F72" i="23"/>
  <c r="Q31" i="22"/>
  <c r="Q33" i="21"/>
  <c r="Q41" i="21"/>
  <c r="Q34" i="21"/>
  <c r="Q42" i="21"/>
  <c r="Q35" i="21"/>
  <c r="Q43" i="21"/>
  <c r="Q38" i="21"/>
  <c r="Q31" i="21"/>
  <c r="F55" i="21"/>
  <c r="Q36" i="21"/>
  <c r="Q44" i="21"/>
  <c r="Q39" i="21"/>
  <c r="Q37" i="21"/>
  <c r="Q32" i="21"/>
  <c r="Q40" i="21"/>
  <c r="P8" i="36"/>
  <c r="P9" i="36" s="1"/>
  <c r="E27" i="36"/>
  <c r="Q16" i="21"/>
  <c r="Q8" i="21"/>
  <c r="Q9" i="21"/>
  <c r="Q17" i="21"/>
  <c r="Q14" i="21"/>
  <c r="Q10" i="21"/>
  <c r="Q18" i="21"/>
  <c r="Q13" i="21"/>
  <c r="Q11" i="21"/>
  <c r="Q19" i="21"/>
  <c r="Q12" i="21"/>
  <c r="Q20" i="21"/>
  <c r="Q15" i="21"/>
  <c r="F24" i="21"/>
  <c r="Q45" i="22"/>
  <c r="E18" i="20"/>
  <c r="E9" i="20"/>
  <c r="E9" i="19"/>
  <c r="E18" i="19"/>
  <c r="U5" i="36"/>
  <c r="X7" i="36"/>
  <c r="X8" i="36"/>
  <c r="B9" i="36"/>
  <c r="M7" i="36" s="1"/>
  <c r="C9" i="36"/>
  <c r="N7" i="36" s="1"/>
  <c r="D9" i="36"/>
  <c r="O7" i="36" s="1"/>
  <c r="X12" i="36"/>
  <c r="A14" i="36"/>
  <c r="J14" i="36"/>
  <c r="U14" i="36"/>
  <c r="U15" i="36"/>
  <c r="V15" i="36"/>
  <c r="N16" i="36"/>
  <c r="X16" i="36"/>
  <c r="N17" i="36"/>
  <c r="X17" i="36"/>
  <c r="B18" i="36"/>
  <c r="M17" i="36" s="1"/>
  <c r="D18" i="36"/>
  <c r="O16" i="36" s="1"/>
  <c r="G18" i="36"/>
  <c r="U16" i="36"/>
  <c r="M21" i="36"/>
  <c r="A23" i="36"/>
  <c r="J23" i="36"/>
  <c r="B25" i="36"/>
  <c r="C25" i="36"/>
  <c r="D25" i="36"/>
  <c r="J25" i="36"/>
  <c r="K25" i="36"/>
  <c r="B26" i="36"/>
  <c r="C26" i="36"/>
  <c r="D26" i="36"/>
  <c r="J26" i="36"/>
  <c r="K26" i="36"/>
  <c r="Q48" i="21" l="1"/>
  <c r="R17" i="36"/>
  <c r="R16" i="36"/>
  <c r="R18" i="36" s="1"/>
  <c r="G27" i="36"/>
  <c r="T16" i="36"/>
  <c r="T17" i="36"/>
  <c r="I27" i="36"/>
  <c r="U7" i="36"/>
  <c r="U8" i="36"/>
  <c r="V7" i="36"/>
  <c r="V8" i="36"/>
  <c r="B27" i="36"/>
  <c r="M26" i="36"/>
  <c r="Q7" i="21"/>
  <c r="Q21" i="21"/>
  <c r="Q24" i="21" s="1"/>
  <c r="Q48" i="22"/>
  <c r="E27" i="20"/>
  <c r="P16" i="20"/>
  <c r="P17" i="20"/>
  <c r="P7" i="20"/>
  <c r="P8" i="20"/>
  <c r="F72" i="21"/>
  <c r="P16" i="19"/>
  <c r="P17" i="19"/>
  <c r="P7" i="19"/>
  <c r="P8" i="19"/>
  <c r="E27" i="19"/>
  <c r="M25" i="36"/>
  <c r="N18" i="36"/>
  <c r="C27" i="36"/>
  <c r="M16" i="36"/>
  <c r="M18" i="36" s="1"/>
  <c r="J27" i="36"/>
  <c r="X18" i="36"/>
  <c r="X9" i="36"/>
  <c r="D27" i="36"/>
  <c r="O8" i="36"/>
  <c r="O9" i="36" s="1"/>
  <c r="V17" i="36"/>
  <c r="U17" i="36"/>
  <c r="U18" i="36" s="1"/>
  <c r="V16" i="36"/>
  <c r="N8" i="36"/>
  <c r="N9" i="36" s="1"/>
  <c r="M8" i="36"/>
  <c r="M9" i="36" s="1"/>
  <c r="K27" i="36"/>
  <c r="O17" i="36"/>
  <c r="O18" i="36" s="1"/>
  <c r="U9" i="36" l="1"/>
  <c r="Y8" i="36"/>
  <c r="T18" i="36"/>
  <c r="P9" i="20"/>
  <c r="P18" i="19"/>
  <c r="P18" i="20"/>
  <c r="P9" i="19"/>
  <c r="M27" i="36"/>
  <c r="Y7" i="36"/>
  <c r="V9" i="36"/>
  <c r="V18" i="36"/>
  <c r="Y18" i="36" s="1"/>
  <c r="Y16" i="36"/>
  <c r="Y17" i="36"/>
  <c r="K18" i="20"/>
  <c r="J18" i="20"/>
  <c r="K9" i="20"/>
  <c r="J9" i="20"/>
  <c r="G18" i="19"/>
  <c r="I18" i="19"/>
  <c r="J18" i="19"/>
  <c r="K18" i="19"/>
  <c r="G9" i="19"/>
  <c r="I9" i="19"/>
  <c r="H28" i="28"/>
  <c r="H105" i="28" s="1"/>
  <c r="J105" i="28"/>
  <c r="S40" i="30"/>
  <c r="S41" i="30"/>
  <c r="S39" i="30"/>
  <c r="S35" i="30"/>
  <c r="S36" i="30"/>
  <c r="S37" i="30"/>
  <c r="S34" i="30"/>
  <c r="S56" i="28"/>
  <c r="S46" i="28"/>
  <c r="S19" i="28"/>
  <c r="S20" i="28"/>
  <c r="S21" i="28"/>
  <c r="S22" i="28"/>
  <c r="S27" i="28"/>
  <c r="S18" i="28"/>
  <c r="S16" i="28"/>
  <c r="S8" i="28"/>
  <c r="X9" i="20" l="1"/>
  <c r="I27" i="19"/>
  <c r="Y9" i="36"/>
  <c r="R16" i="19"/>
  <c r="R17" i="19"/>
  <c r="G27" i="19"/>
  <c r="S32" i="28"/>
  <c r="S34" i="28"/>
  <c r="S36" i="28"/>
  <c r="S35" i="28"/>
  <c r="S37" i="28"/>
  <c r="S30" i="28"/>
  <c r="S33" i="28"/>
  <c r="S31" i="28"/>
  <c r="U35" i="28"/>
  <c r="U33" i="28"/>
  <c r="U31" i="28"/>
  <c r="U37" i="28"/>
  <c r="U34" i="28"/>
  <c r="U30" i="28"/>
  <c r="U36" i="28"/>
  <c r="U32" i="28"/>
  <c r="H67" i="28"/>
  <c r="H106" i="28" s="1"/>
  <c r="H68" i="28"/>
  <c r="H107" i="28" s="1"/>
  <c r="H69" i="28"/>
  <c r="H108" i="28" s="1"/>
  <c r="H70" i="28"/>
  <c r="H109" i="28" s="1"/>
  <c r="H71" i="28"/>
  <c r="H110" i="28" s="1"/>
  <c r="H76" i="28"/>
  <c r="H115" i="28" s="1"/>
  <c r="J103" i="12"/>
  <c r="J104" i="12"/>
  <c r="J105" i="12"/>
  <c r="J106" i="12"/>
  <c r="J107" i="12"/>
  <c r="J108" i="12"/>
  <c r="J109" i="12"/>
  <c r="J110" i="12"/>
  <c r="J111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E94" i="12"/>
  <c r="H95" i="12"/>
  <c r="S95" i="12" s="1"/>
  <c r="H96" i="12"/>
  <c r="S96" i="12" s="1"/>
  <c r="H47" i="12"/>
  <c r="J47" i="12"/>
  <c r="H48" i="12"/>
  <c r="J48" i="12"/>
  <c r="H46" i="12"/>
  <c r="J46" i="12"/>
  <c r="H45" i="22"/>
  <c r="H45" i="21"/>
  <c r="S47" i="21" s="1"/>
  <c r="H21" i="21"/>
  <c r="H31" i="21"/>
  <c r="S36" i="21" s="1"/>
  <c r="H7" i="21"/>
  <c r="J7" i="21"/>
  <c r="S48" i="12" l="1"/>
  <c r="S47" i="12"/>
  <c r="S22" i="21"/>
  <c r="H69" i="21"/>
  <c r="S23" i="21"/>
  <c r="U8" i="21"/>
  <c r="U9" i="21"/>
  <c r="U13" i="21"/>
  <c r="U17" i="21"/>
  <c r="U10" i="21"/>
  <c r="U14" i="21"/>
  <c r="U18" i="21"/>
  <c r="U20" i="21"/>
  <c r="U16" i="21"/>
  <c r="U11" i="21"/>
  <c r="U15" i="21"/>
  <c r="U19" i="21"/>
  <c r="U12" i="21"/>
  <c r="S8" i="21"/>
  <c r="H55" i="21"/>
  <c r="S9" i="21"/>
  <c r="S13" i="21"/>
  <c r="S17" i="21"/>
  <c r="S14" i="21"/>
  <c r="S18" i="21"/>
  <c r="S10" i="21"/>
  <c r="S12" i="21"/>
  <c r="S11" i="21"/>
  <c r="S15" i="21"/>
  <c r="S19" i="21"/>
  <c r="S20" i="21"/>
  <c r="S16" i="21"/>
  <c r="S10" i="12"/>
  <c r="S19" i="12"/>
  <c r="S31" i="12"/>
  <c r="S43" i="12"/>
  <c r="S7" i="12"/>
  <c r="S28" i="12"/>
  <c r="S40" i="12"/>
  <c r="S16" i="12"/>
  <c r="S25" i="12"/>
  <c r="S37" i="12"/>
  <c r="S13" i="12"/>
  <c r="S22" i="12"/>
  <c r="S34" i="12"/>
  <c r="R18" i="19"/>
  <c r="S68" i="28"/>
  <c r="S76" i="28"/>
  <c r="S75" i="28"/>
  <c r="S70" i="28"/>
  <c r="S73" i="28"/>
  <c r="S69" i="28"/>
  <c r="S72" i="28"/>
  <c r="S74" i="28"/>
  <c r="S71" i="28"/>
  <c r="H144" i="12"/>
  <c r="H143" i="12"/>
  <c r="H142" i="12"/>
  <c r="S67" i="28"/>
  <c r="S29" i="28"/>
  <c r="S43" i="21"/>
  <c r="S35" i="21"/>
  <c r="S27" i="33"/>
  <c r="S7" i="33"/>
  <c r="S35" i="33"/>
  <c r="S55" i="28"/>
  <c r="S45" i="28"/>
  <c r="S17" i="28"/>
  <c r="S7" i="28"/>
  <c r="S38" i="28"/>
  <c r="S47" i="22"/>
  <c r="S46" i="22"/>
  <c r="S46" i="21"/>
  <c r="S42" i="21"/>
  <c r="S34" i="21"/>
  <c r="S41" i="21"/>
  <c r="S33" i="21"/>
  <c r="S40" i="21"/>
  <c r="S39" i="21"/>
  <c r="H48" i="21"/>
  <c r="S31" i="21" s="1"/>
  <c r="S38" i="21"/>
  <c r="S32" i="21"/>
  <c r="S37" i="21"/>
  <c r="S44" i="21"/>
  <c r="H24" i="21"/>
  <c r="S7" i="21" s="1"/>
  <c r="H61" i="33"/>
  <c r="S38" i="30"/>
  <c r="H56" i="23"/>
  <c r="H57" i="23"/>
  <c r="H58" i="23"/>
  <c r="H60" i="23"/>
  <c r="H61" i="23"/>
  <c r="H62" i="23"/>
  <c r="H63" i="23"/>
  <c r="H64" i="23"/>
  <c r="H65" i="23"/>
  <c r="H66" i="23"/>
  <c r="H67" i="23"/>
  <c r="H68" i="23"/>
  <c r="H70" i="23"/>
  <c r="H71" i="23"/>
  <c r="K53" i="23"/>
  <c r="H31" i="23"/>
  <c r="H45" i="23"/>
  <c r="H7" i="23"/>
  <c r="H21" i="23"/>
  <c r="H21" i="22"/>
  <c r="H7" i="22"/>
  <c r="H31" i="22"/>
  <c r="I25" i="20"/>
  <c r="I26" i="20"/>
  <c r="G18" i="20"/>
  <c r="G9" i="20"/>
  <c r="S51" i="33" l="1"/>
  <c r="S42" i="33"/>
  <c r="H55" i="22"/>
  <c r="S21" i="21"/>
  <c r="S24" i="21" s="1"/>
  <c r="H72" i="21"/>
  <c r="S46" i="12"/>
  <c r="R16" i="20"/>
  <c r="R17" i="20"/>
  <c r="R7" i="20"/>
  <c r="G27" i="20"/>
  <c r="S26" i="33"/>
  <c r="S28" i="28"/>
  <c r="S46" i="30"/>
  <c r="R8" i="19"/>
  <c r="S66" i="28"/>
  <c r="S47" i="23"/>
  <c r="S46" i="23"/>
  <c r="S33" i="23"/>
  <c r="S41" i="23"/>
  <c r="S34" i="23"/>
  <c r="S42" i="23"/>
  <c r="S35" i="23"/>
  <c r="S43" i="23"/>
  <c r="S36" i="23"/>
  <c r="S44" i="23"/>
  <c r="S37" i="23"/>
  <c r="S32" i="23"/>
  <c r="S38" i="23"/>
  <c r="S40" i="23"/>
  <c r="S39" i="23"/>
  <c r="S22" i="23"/>
  <c r="S23" i="23"/>
  <c r="S16" i="23"/>
  <c r="H24" i="23"/>
  <c r="S21" i="23" s="1"/>
  <c r="S9" i="23"/>
  <c r="S17" i="23"/>
  <c r="S10" i="23"/>
  <c r="S18" i="23"/>
  <c r="S11" i="23"/>
  <c r="S19" i="23"/>
  <c r="S12" i="23"/>
  <c r="S20" i="23"/>
  <c r="S13" i="23"/>
  <c r="S8" i="23"/>
  <c r="S15" i="23"/>
  <c r="S14" i="23"/>
  <c r="H55" i="23"/>
  <c r="H48" i="22"/>
  <c r="S45" i="22" s="1"/>
  <c r="S33" i="22"/>
  <c r="S41" i="22"/>
  <c r="S43" i="22"/>
  <c r="S37" i="22"/>
  <c r="S34" i="22"/>
  <c r="S42" i="22"/>
  <c r="S35" i="22"/>
  <c r="S44" i="22"/>
  <c r="S32" i="22"/>
  <c r="S38" i="22"/>
  <c r="S36" i="22"/>
  <c r="S39" i="22"/>
  <c r="S40" i="22"/>
  <c r="S23" i="22"/>
  <c r="S22" i="22"/>
  <c r="S12" i="22"/>
  <c r="S20" i="22"/>
  <c r="S13" i="22"/>
  <c r="S8" i="22"/>
  <c r="S14" i="22"/>
  <c r="S11" i="22"/>
  <c r="S15" i="22"/>
  <c r="H24" i="22"/>
  <c r="S16" i="22"/>
  <c r="S9" i="22"/>
  <c r="S17" i="22"/>
  <c r="S10" i="22"/>
  <c r="S18" i="22"/>
  <c r="S19" i="22"/>
  <c r="S45" i="21"/>
  <c r="S48" i="21" s="1"/>
  <c r="R8" i="20"/>
  <c r="R7" i="19"/>
  <c r="S33" i="30"/>
  <c r="S20" i="30"/>
  <c r="H69" i="23"/>
  <c r="H48" i="23"/>
  <c r="V6" i="19"/>
  <c r="U6" i="19"/>
  <c r="S61" i="33" l="1"/>
  <c r="R9" i="20"/>
  <c r="S21" i="22"/>
  <c r="H72" i="22"/>
  <c r="R18" i="20"/>
  <c r="S31" i="22"/>
  <c r="S48" i="22" s="1"/>
  <c r="S7" i="23"/>
  <c r="S24" i="23" s="1"/>
  <c r="S19" i="30"/>
  <c r="R9" i="19"/>
  <c r="H72" i="23"/>
  <c r="S45" i="23"/>
  <c r="S31" i="23"/>
  <c r="S7" i="22"/>
  <c r="S45" i="30"/>
  <c r="E66" i="28"/>
  <c r="E67" i="28"/>
  <c r="E106" i="28" s="1"/>
  <c r="J67" i="28"/>
  <c r="J106" i="28" s="1"/>
  <c r="E68" i="28"/>
  <c r="E107" i="28" s="1"/>
  <c r="J68" i="28"/>
  <c r="J107" i="28" s="1"/>
  <c r="E69" i="28"/>
  <c r="E108" i="28" s="1"/>
  <c r="J69" i="28"/>
  <c r="J108" i="28" s="1"/>
  <c r="E70" i="28"/>
  <c r="E109" i="28" s="1"/>
  <c r="J70" i="28"/>
  <c r="J109" i="28" s="1"/>
  <c r="E71" i="28"/>
  <c r="E110" i="28" s="1"/>
  <c r="J71" i="28"/>
  <c r="J110" i="28" s="1"/>
  <c r="E76" i="28"/>
  <c r="E115" i="28" s="1"/>
  <c r="J76" i="28"/>
  <c r="J115" i="28" s="1"/>
  <c r="S24" i="22" l="1"/>
  <c r="P75" i="28"/>
  <c r="P73" i="28"/>
  <c r="P74" i="28"/>
  <c r="P72" i="28"/>
  <c r="P70" i="28"/>
  <c r="P71" i="28"/>
  <c r="P69" i="28"/>
  <c r="P76" i="28"/>
  <c r="P68" i="28"/>
  <c r="U73" i="28"/>
  <c r="U68" i="28"/>
  <c r="U71" i="28"/>
  <c r="U76" i="28"/>
  <c r="U70" i="28"/>
  <c r="U72" i="28"/>
  <c r="U74" i="28"/>
  <c r="U75" i="28"/>
  <c r="U69" i="28"/>
  <c r="V34" i="28"/>
  <c r="V37" i="28"/>
  <c r="V32" i="28"/>
  <c r="V35" i="28"/>
  <c r="V30" i="28"/>
  <c r="V36" i="28"/>
  <c r="V33" i="28"/>
  <c r="V31" i="28"/>
  <c r="W34" i="28"/>
  <c r="W30" i="28"/>
  <c r="W35" i="28"/>
  <c r="W37" i="28"/>
  <c r="W33" i="28"/>
  <c r="W31" i="28"/>
  <c r="W36" i="28"/>
  <c r="W32" i="28"/>
  <c r="S48" i="23"/>
  <c r="K75" i="33"/>
  <c r="V40" i="33"/>
  <c r="K40" i="33"/>
  <c r="V5" i="33"/>
  <c r="K57" i="30"/>
  <c r="V31" i="30"/>
  <c r="K31" i="30"/>
  <c r="K81" i="28"/>
  <c r="V43" i="28"/>
  <c r="K43" i="28"/>
  <c r="V5" i="28"/>
  <c r="V53" i="12"/>
  <c r="K53" i="12"/>
  <c r="V5" i="12"/>
  <c r="K29" i="23"/>
  <c r="V5" i="23"/>
  <c r="V29" i="22"/>
  <c r="K29" i="22"/>
  <c r="K53" i="21"/>
  <c r="V29" i="21"/>
  <c r="K29" i="21"/>
  <c r="V5" i="21"/>
  <c r="J23" i="20"/>
  <c r="U14" i="20"/>
  <c r="J14" i="20"/>
  <c r="U5" i="20"/>
  <c r="J23" i="19"/>
  <c r="U14" i="19"/>
  <c r="U5" i="19"/>
  <c r="J14" i="19"/>
  <c r="Z37" i="28" l="1"/>
  <c r="Z34" i="28"/>
  <c r="Z31" i="28"/>
  <c r="Z35" i="28"/>
  <c r="Z30" i="28"/>
  <c r="Z32" i="28"/>
  <c r="Z33" i="28"/>
  <c r="Z36" i="28"/>
  <c r="W16" i="33"/>
  <c r="V7" i="33"/>
  <c r="J62" i="33"/>
  <c r="E62" i="33"/>
  <c r="D62" i="33"/>
  <c r="C62" i="33"/>
  <c r="E61" i="33"/>
  <c r="Y60" i="33"/>
  <c r="Y56" i="33"/>
  <c r="Y55" i="33"/>
  <c r="Y53" i="33"/>
  <c r="Y52" i="33"/>
  <c r="W52" i="33"/>
  <c r="V52" i="33"/>
  <c r="U52" i="33"/>
  <c r="P52" i="33"/>
  <c r="Y51" i="33"/>
  <c r="Y50" i="33"/>
  <c r="W50" i="33"/>
  <c r="V50" i="33"/>
  <c r="U50" i="33"/>
  <c r="P50" i="33"/>
  <c r="W49" i="33"/>
  <c r="U49" i="33"/>
  <c r="P49" i="33"/>
  <c r="Y47" i="33"/>
  <c r="W47" i="33"/>
  <c r="V47" i="33"/>
  <c r="U47" i="33"/>
  <c r="P47" i="33"/>
  <c r="Y46" i="33"/>
  <c r="W46" i="33"/>
  <c r="V46" i="33"/>
  <c r="U46" i="33"/>
  <c r="P46" i="33"/>
  <c r="Y45" i="33"/>
  <c r="W45" i="33"/>
  <c r="V45" i="33"/>
  <c r="U45" i="33"/>
  <c r="P45" i="33"/>
  <c r="Y44" i="33"/>
  <c r="W44" i="33"/>
  <c r="V44" i="33"/>
  <c r="U44" i="33"/>
  <c r="P44" i="33"/>
  <c r="Y43" i="33"/>
  <c r="W43" i="33"/>
  <c r="V43" i="33"/>
  <c r="U43" i="33"/>
  <c r="P43" i="33"/>
  <c r="Y42" i="33"/>
  <c r="W35" i="33"/>
  <c r="V27" i="33"/>
  <c r="D27" i="33"/>
  <c r="C27" i="33"/>
  <c r="E26" i="33"/>
  <c r="Y17" i="33"/>
  <c r="W17" i="33"/>
  <c r="V17" i="33"/>
  <c r="P17" i="33"/>
  <c r="Y16" i="33"/>
  <c r="P8" i="33"/>
  <c r="Y7" i="33"/>
  <c r="Y34" i="30"/>
  <c r="Y35" i="30"/>
  <c r="Y36" i="30"/>
  <c r="Y37" i="30"/>
  <c r="Y38" i="30"/>
  <c r="Y39" i="30"/>
  <c r="Y33" i="30"/>
  <c r="V40" i="30"/>
  <c r="W40" i="30"/>
  <c r="V41" i="30"/>
  <c r="W41" i="30"/>
  <c r="W39" i="30"/>
  <c r="V39" i="30"/>
  <c r="V35" i="30"/>
  <c r="W35" i="30"/>
  <c r="V36" i="30"/>
  <c r="W36" i="30"/>
  <c r="V37" i="30"/>
  <c r="W37" i="30"/>
  <c r="W34" i="30"/>
  <c r="V34" i="30"/>
  <c r="E45" i="30"/>
  <c r="Y8" i="30"/>
  <c r="Y9" i="30"/>
  <c r="Y10" i="30"/>
  <c r="Y11" i="30"/>
  <c r="Y12" i="30"/>
  <c r="Y13" i="30"/>
  <c r="Y14" i="30"/>
  <c r="Y15" i="30"/>
  <c r="Y7" i="30"/>
  <c r="V14" i="30"/>
  <c r="W14" i="30"/>
  <c r="V15" i="30"/>
  <c r="W15" i="30"/>
  <c r="V18" i="30"/>
  <c r="W18" i="30"/>
  <c r="W13" i="30"/>
  <c r="V13" i="30"/>
  <c r="V9" i="30"/>
  <c r="W9" i="30"/>
  <c r="V10" i="30"/>
  <c r="W10" i="30"/>
  <c r="V11" i="30"/>
  <c r="W11" i="30"/>
  <c r="W8" i="30"/>
  <c r="V8" i="30"/>
  <c r="K19" i="30"/>
  <c r="L19" i="30"/>
  <c r="K83" i="28"/>
  <c r="L83" i="28"/>
  <c r="W56" i="28"/>
  <c r="V56" i="28"/>
  <c r="W46" i="28"/>
  <c r="V46" i="28"/>
  <c r="Y46" i="28"/>
  <c r="Y55" i="28"/>
  <c r="Y56" i="28"/>
  <c r="Y57" i="28"/>
  <c r="Y59" i="28"/>
  <c r="Y60" i="28"/>
  <c r="Y45" i="28"/>
  <c r="K106" i="28"/>
  <c r="L106" i="28"/>
  <c r="L105" i="28"/>
  <c r="K105" i="28"/>
  <c r="Y8" i="28"/>
  <c r="Y17" i="28"/>
  <c r="Y18" i="28"/>
  <c r="Y19" i="28"/>
  <c r="Y21" i="28"/>
  <c r="Y22" i="28"/>
  <c r="Y27" i="28"/>
  <c r="Y28" i="28"/>
  <c r="Y7" i="28"/>
  <c r="V19" i="28"/>
  <c r="W19" i="28"/>
  <c r="V20" i="28"/>
  <c r="W20" i="28"/>
  <c r="V21" i="28"/>
  <c r="W21" i="28"/>
  <c r="V22" i="28"/>
  <c r="W22" i="28"/>
  <c r="V27" i="28"/>
  <c r="W27" i="28"/>
  <c r="W18" i="28"/>
  <c r="V18" i="28"/>
  <c r="V16" i="28"/>
  <c r="W16" i="28"/>
  <c r="W8" i="28"/>
  <c r="V8" i="28"/>
  <c r="W17" i="28"/>
  <c r="W7" i="28"/>
  <c r="V17" i="28"/>
  <c r="V7" i="28"/>
  <c r="V29" i="28"/>
  <c r="Y56" i="12"/>
  <c r="Y57" i="12"/>
  <c r="Y58" i="12"/>
  <c r="Y59" i="12"/>
  <c r="Y60" i="12"/>
  <c r="Y61" i="12"/>
  <c r="Y62" i="12"/>
  <c r="Y63" i="12"/>
  <c r="Y67" i="12"/>
  <c r="Y68" i="12"/>
  <c r="Y69" i="12"/>
  <c r="Y70" i="12"/>
  <c r="Y71" i="12"/>
  <c r="Y72" i="12"/>
  <c r="Y73" i="12"/>
  <c r="Y74" i="12"/>
  <c r="Y75" i="12"/>
  <c r="Y76" i="12"/>
  <c r="Y77" i="12"/>
  <c r="Y78" i="12"/>
  <c r="Y79" i="12"/>
  <c r="Y80" i="12"/>
  <c r="Y81" i="12"/>
  <c r="Y82" i="12"/>
  <c r="Y83" i="12"/>
  <c r="Y84" i="12"/>
  <c r="Y85" i="12"/>
  <c r="Y86" i="12"/>
  <c r="Y87" i="12"/>
  <c r="Y88" i="12"/>
  <c r="Y89" i="12"/>
  <c r="Y90" i="12"/>
  <c r="Y91" i="12"/>
  <c r="Y92" i="12"/>
  <c r="Y93" i="12"/>
  <c r="C104" i="12"/>
  <c r="D104" i="12"/>
  <c r="E104" i="12"/>
  <c r="K104" i="12"/>
  <c r="L104" i="12"/>
  <c r="C105" i="12"/>
  <c r="D105" i="12"/>
  <c r="E105" i="12"/>
  <c r="K105" i="12"/>
  <c r="L105" i="12"/>
  <c r="C106" i="12"/>
  <c r="D106" i="12"/>
  <c r="E106" i="12"/>
  <c r="K106" i="12"/>
  <c r="L106" i="12"/>
  <c r="C107" i="12"/>
  <c r="D107" i="12"/>
  <c r="E107" i="12"/>
  <c r="K107" i="12"/>
  <c r="L107" i="12"/>
  <c r="C108" i="12"/>
  <c r="D108" i="12"/>
  <c r="E108" i="12"/>
  <c r="K108" i="12"/>
  <c r="L108" i="12"/>
  <c r="C109" i="12"/>
  <c r="D109" i="12"/>
  <c r="E109" i="12"/>
  <c r="K109" i="12"/>
  <c r="L109" i="12"/>
  <c r="C110" i="12"/>
  <c r="D110" i="12"/>
  <c r="E110" i="12"/>
  <c r="K110" i="12"/>
  <c r="L110" i="12"/>
  <c r="C111" i="12"/>
  <c r="D111" i="12"/>
  <c r="E111" i="12"/>
  <c r="K111" i="12"/>
  <c r="L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K115" i="12"/>
  <c r="L115" i="12"/>
  <c r="C116" i="12"/>
  <c r="D116" i="12"/>
  <c r="E116" i="12"/>
  <c r="K116" i="12"/>
  <c r="L116" i="12"/>
  <c r="C117" i="12"/>
  <c r="D117" i="12"/>
  <c r="E117" i="12"/>
  <c r="K117" i="12"/>
  <c r="L117" i="12"/>
  <c r="C118" i="12"/>
  <c r="D118" i="12"/>
  <c r="E118" i="12"/>
  <c r="K118" i="12"/>
  <c r="L118" i="12"/>
  <c r="C119" i="12"/>
  <c r="D119" i="12"/>
  <c r="E119" i="12"/>
  <c r="K119" i="12"/>
  <c r="L119" i="12"/>
  <c r="C120" i="12"/>
  <c r="D120" i="12"/>
  <c r="E120" i="12"/>
  <c r="K120" i="12"/>
  <c r="L120" i="12"/>
  <c r="C121" i="12"/>
  <c r="D121" i="12"/>
  <c r="E121" i="12"/>
  <c r="K121" i="12"/>
  <c r="L121" i="12"/>
  <c r="C122" i="12"/>
  <c r="D122" i="12"/>
  <c r="E122" i="12"/>
  <c r="K122" i="12"/>
  <c r="L122" i="12"/>
  <c r="C123" i="12"/>
  <c r="D123" i="12"/>
  <c r="E123" i="12"/>
  <c r="K123" i="12"/>
  <c r="L123" i="12"/>
  <c r="C124" i="12"/>
  <c r="D124" i="12"/>
  <c r="E124" i="12"/>
  <c r="K124" i="12"/>
  <c r="L124" i="12"/>
  <c r="C125" i="12"/>
  <c r="D125" i="12"/>
  <c r="E125" i="12"/>
  <c r="K125" i="12"/>
  <c r="L125" i="12"/>
  <c r="C126" i="12"/>
  <c r="D126" i="12"/>
  <c r="E126" i="12"/>
  <c r="K126" i="12"/>
  <c r="L126" i="12"/>
  <c r="C127" i="12"/>
  <c r="D127" i="12"/>
  <c r="E127" i="12"/>
  <c r="K127" i="12"/>
  <c r="L127" i="12"/>
  <c r="C128" i="12"/>
  <c r="D128" i="12"/>
  <c r="E128" i="12"/>
  <c r="K128" i="12"/>
  <c r="L128" i="12"/>
  <c r="C129" i="12"/>
  <c r="D129" i="12"/>
  <c r="E129" i="12"/>
  <c r="K129" i="12"/>
  <c r="L129" i="12"/>
  <c r="C130" i="12"/>
  <c r="D130" i="12"/>
  <c r="E130" i="12"/>
  <c r="K130" i="12"/>
  <c r="L130" i="12"/>
  <c r="C131" i="12"/>
  <c r="D131" i="12"/>
  <c r="E131" i="12"/>
  <c r="K131" i="12"/>
  <c r="L131" i="12"/>
  <c r="C132" i="12"/>
  <c r="D132" i="12"/>
  <c r="E132" i="12"/>
  <c r="K132" i="12"/>
  <c r="L132" i="12"/>
  <c r="C133" i="12"/>
  <c r="D133" i="12"/>
  <c r="E133" i="12"/>
  <c r="K133" i="12"/>
  <c r="L133" i="12"/>
  <c r="C134" i="12"/>
  <c r="D134" i="12"/>
  <c r="E134" i="12"/>
  <c r="K134" i="12"/>
  <c r="L134" i="12"/>
  <c r="C135" i="12"/>
  <c r="D135" i="12"/>
  <c r="E135" i="12"/>
  <c r="K135" i="12"/>
  <c r="L135" i="12"/>
  <c r="C136" i="12"/>
  <c r="D136" i="12"/>
  <c r="E136" i="12"/>
  <c r="K136" i="12"/>
  <c r="L136" i="12"/>
  <c r="C137" i="12"/>
  <c r="D137" i="12"/>
  <c r="E137" i="12"/>
  <c r="K137" i="12"/>
  <c r="L137" i="12"/>
  <c r="C138" i="12"/>
  <c r="D138" i="12"/>
  <c r="E138" i="12"/>
  <c r="K138" i="12"/>
  <c r="L138" i="12"/>
  <c r="C139" i="12"/>
  <c r="D139" i="12"/>
  <c r="E139" i="12"/>
  <c r="K139" i="12"/>
  <c r="L139" i="12"/>
  <c r="C140" i="12"/>
  <c r="D140" i="12"/>
  <c r="E140" i="12"/>
  <c r="K140" i="12"/>
  <c r="L140" i="12"/>
  <c r="C141" i="12"/>
  <c r="D141" i="12"/>
  <c r="E141" i="12"/>
  <c r="K141" i="12"/>
  <c r="L141" i="12"/>
  <c r="D103" i="12"/>
  <c r="E103" i="12"/>
  <c r="K103" i="12"/>
  <c r="L103" i="12"/>
  <c r="W93" i="12"/>
  <c r="V93" i="12"/>
  <c r="W92" i="12"/>
  <c r="V92" i="12"/>
  <c r="W90" i="12"/>
  <c r="V90" i="12"/>
  <c r="W89" i="12"/>
  <c r="V89" i="12"/>
  <c r="W87" i="12"/>
  <c r="V87" i="12"/>
  <c r="W86" i="12"/>
  <c r="V86" i="12"/>
  <c r="W84" i="12"/>
  <c r="V84" i="12"/>
  <c r="W83" i="12"/>
  <c r="V83" i="12"/>
  <c r="W81" i="12"/>
  <c r="V81" i="12"/>
  <c r="W80" i="12"/>
  <c r="V80" i="12"/>
  <c r="W78" i="12"/>
  <c r="V78" i="12"/>
  <c r="W77" i="12"/>
  <c r="V77" i="12"/>
  <c r="W75" i="12"/>
  <c r="V75" i="12"/>
  <c r="W74" i="12"/>
  <c r="V74" i="12"/>
  <c r="W72" i="12"/>
  <c r="V72" i="12"/>
  <c r="W71" i="12"/>
  <c r="V71" i="12"/>
  <c r="W69" i="12"/>
  <c r="V69" i="12"/>
  <c r="W68" i="12"/>
  <c r="V68" i="12"/>
  <c r="W63" i="12"/>
  <c r="V63" i="12"/>
  <c r="W62" i="12"/>
  <c r="V62" i="12"/>
  <c r="W60" i="12"/>
  <c r="V60" i="12"/>
  <c r="W59" i="12"/>
  <c r="V59" i="12"/>
  <c r="W57" i="12"/>
  <c r="V57" i="12"/>
  <c r="W56" i="12"/>
  <c r="V56" i="12"/>
  <c r="K94" i="12"/>
  <c r="V91" i="12" s="1"/>
  <c r="L94" i="12"/>
  <c r="W82" i="12" s="1"/>
  <c r="K95" i="12"/>
  <c r="L95" i="12"/>
  <c r="K96" i="12"/>
  <c r="L96" i="12"/>
  <c r="D47" i="12"/>
  <c r="E47" i="12"/>
  <c r="D48" i="12"/>
  <c r="E48" i="12"/>
  <c r="C48" i="12"/>
  <c r="C47" i="12"/>
  <c r="D46" i="12"/>
  <c r="D142" i="12" s="1"/>
  <c r="E46" i="12"/>
  <c r="E142" i="12" s="1"/>
  <c r="Y55" i="12"/>
  <c r="P69" i="33" l="1"/>
  <c r="P30" i="33"/>
  <c r="P33" i="33"/>
  <c r="P32" i="33"/>
  <c r="P29" i="33"/>
  <c r="P31" i="33"/>
  <c r="P34" i="33"/>
  <c r="P28" i="33"/>
  <c r="U69" i="33"/>
  <c r="V25" i="30"/>
  <c r="V24" i="30"/>
  <c r="P51" i="30"/>
  <c r="P47" i="30"/>
  <c r="P52" i="30"/>
  <c r="P48" i="30"/>
  <c r="P50" i="30"/>
  <c r="P49" i="30"/>
  <c r="Z40" i="30"/>
  <c r="W24" i="30"/>
  <c r="W25" i="30"/>
  <c r="Z41" i="30"/>
  <c r="P70" i="33"/>
  <c r="P64" i="33"/>
  <c r="P63" i="33"/>
  <c r="P68" i="33"/>
  <c r="P67" i="33"/>
  <c r="P66" i="33"/>
  <c r="P65" i="33"/>
  <c r="N106" i="28"/>
  <c r="Z49" i="33"/>
  <c r="U64" i="33"/>
  <c r="U63" i="33"/>
  <c r="U70" i="33"/>
  <c r="U68" i="33"/>
  <c r="U67" i="33"/>
  <c r="U66" i="33"/>
  <c r="U65" i="33"/>
  <c r="V33" i="30"/>
  <c r="V47" i="30"/>
  <c r="V48" i="30"/>
  <c r="V50" i="30"/>
  <c r="V51" i="30"/>
  <c r="V52" i="30"/>
  <c r="V49" i="30"/>
  <c r="W47" i="30"/>
  <c r="W52" i="30"/>
  <c r="W48" i="30"/>
  <c r="W49" i="30"/>
  <c r="W50" i="30"/>
  <c r="W51" i="30"/>
  <c r="V76" i="28"/>
  <c r="V75" i="28"/>
  <c r="V73" i="28"/>
  <c r="V71" i="28"/>
  <c r="V69" i="28"/>
  <c r="V74" i="28"/>
  <c r="V72" i="28"/>
  <c r="V70" i="28"/>
  <c r="V68" i="28"/>
  <c r="W73" i="28"/>
  <c r="W75" i="28"/>
  <c r="W76" i="28"/>
  <c r="W70" i="28"/>
  <c r="W72" i="28"/>
  <c r="W71" i="28"/>
  <c r="W68" i="28"/>
  <c r="W69" i="28"/>
  <c r="W74" i="28"/>
  <c r="V16" i="33"/>
  <c r="V26" i="33" s="1"/>
  <c r="W7" i="33"/>
  <c r="W26" i="33" s="1"/>
  <c r="Y19" i="30"/>
  <c r="Z11" i="30"/>
  <c r="Z18" i="30"/>
  <c r="O47" i="12"/>
  <c r="U16" i="33"/>
  <c r="Z35" i="30"/>
  <c r="Y29" i="28"/>
  <c r="Z16" i="28"/>
  <c r="Z27" i="28"/>
  <c r="Z21" i="28"/>
  <c r="W38" i="28"/>
  <c r="P47" i="12"/>
  <c r="Y48" i="12"/>
  <c r="P51" i="33"/>
  <c r="P7" i="33"/>
  <c r="Z9" i="30"/>
  <c r="Z14" i="30"/>
  <c r="Z37" i="30"/>
  <c r="K142" i="12"/>
  <c r="Z77" i="12"/>
  <c r="W21" i="30"/>
  <c r="V28" i="28"/>
  <c r="Z20" i="28"/>
  <c r="W46" i="30"/>
  <c r="Z36" i="30"/>
  <c r="V26" i="30"/>
  <c r="Z10" i="30"/>
  <c r="W67" i="28"/>
  <c r="Z39" i="30"/>
  <c r="Z15" i="30"/>
  <c r="Y21" i="30"/>
  <c r="W45" i="28"/>
  <c r="Z8" i="28"/>
  <c r="Z18" i="28"/>
  <c r="Z22" i="28"/>
  <c r="Y96" i="12"/>
  <c r="Z83" i="12"/>
  <c r="U47" i="12"/>
  <c r="L142" i="12"/>
  <c r="Z56" i="12"/>
  <c r="Z68" i="12"/>
  <c r="Z89" i="12"/>
  <c r="W95" i="12"/>
  <c r="W64" i="12"/>
  <c r="W76" i="12"/>
  <c r="N138" i="12"/>
  <c r="N134" i="12"/>
  <c r="N130" i="12"/>
  <c r="N126" i="12"/>
  <c r="N122" i="12"/>
  <c r="N118" i="12"/>
  <c r="N110" i="12"/>
  <c r="N106" i="12"/>
  <c r="Z90" i="12"/>
  <c r="Z86" i="12"/>
  <c r="Z81" i="12"/>
  <c r="Z93" i="12"/>
  <c r="Z63" i="12"/>
  <c r="Z69" i="12"/>
  <c r="N133" i="12"/>
  <c r="N109" i="12"/>
  <c r="Z71" i="12"/>
  <c r="N125" i="12"/>
  <c r="N117" i="12"/>
  <c r="W47" i="12"/>
  <c r="K143" i="12"/>
  <c r="V47" i="12"/>
  <c r="N139" i="12"/>
  <c r="N135" i="12"/>
  <c r="N131" i="12"/>
  <c r="N123" i="12"/>
  <c r="N119" i="12"/>
  <c r="N111" i="12"/>
  <c r="V46" i="30"/>
  <c r="V38" i="30"/>
  <c r="Z34" i="30"/>
  <c r="Y20" i="30"/>
  <c r="Z13" i="30"/>
  <c r="V20" i="30"/>
  <c r="W23" i="30"/>
  <c r="W7" i="30"/>
  <c r="W20" i="30"/>
  <c r="V23" i="30"/>
  <c r="V12" i="30"/>
  <c r="N59" i="30"/>
  <c r="Y22" i="30"/>
  <c r="W12" i="30"/>
  <c r="V21" i="30"/>
  <c r="V22" i="30"/>
  <c r="Z8" i="30"/>
  <c r="V67" i="28"/>
  <c r="V55" i="28"/>
  <c r="W55" i="28"/>
  <c r="Z57" i="28"/>
  <c r="Z46" i="28"/>
  <c r="Z60" i="28"/>
  <c r="Z59" i="28"/>
  <c r="N83" i="28"/>
  <c r="Y38" i="28"/>
  <c r="Z17" i="28"/>
  <c r="W28" i="28"/>
  <c r="Z19" i="28"/>
  <c r="Z57" i="12"/>
  <c r="Z62" i="12"/>
  <c r="Z72" i="12"/>
  <c r="Z87" i="12"/>
  <c r="Z92" i="12"/>
  <c r="V58" i="12"/>
  <c r="V73" i="12"/>
  <c r="V88" i="12"/>
  <c r="W88" i="12"/>
  <c r="Z59" i="12"/>
  <c r="V64" i="12"/>
  <c r="Z74" i="12"/>
  <c r="Z78" i="12"/>
  <c r="Z84" i="12"/>
  <c r="N103" i="12"/>
  <c r="Y94" i="12"/>
  <c r="V85" i="12"/>
  <c r="Z60" i="12"/>
  <c r="Z75" i="12"/>
  <c r="Z80" i="12"/>
  <c r="V61" i="12"/>
  <c r="V76" i="12"/>
  <c r="N140" i="12"/>
  <c r="N136" i="12"/>
  <c r="N132" i="12"/>
  <c r="N128" i="12"/>
  <c r="N124" i="12"/>
  <c r="N120" i="12"/>
  <c r="N116" i="12"/>
  <c r="N108" i="12"/>
  <c r="N104" i="12"/>
  <c r="Y47" i="12"/>
  <c r="N115" i="12"/>
  <c r="N107" i="12"/>
  <c r="Y46" i="12"/>
  <c r="N127" i="12"/>
  <c r="K144" i="12"/>
  <c r="N141" i="12"/>
  <c r="N137" i="12"/>
  <c r="N129" i="12"/>
  <c r="N121" i="12"/>
  <c r="N105" i="12"/>
  <c r="W55" i="12"/>
  <c r="W67" i="12"/>
  <c r="W79" i="12"/>
  <c r="W91" i="12"/>
  <c r="Z91" i="12" s="1"/>
  <c r="W96" i="12"/>
  <c r="Y95" i="12"/>
  <c r="W29" i="28"/>
  <c r="Z29" i="28" s="1"/>
  <c r="Z7" i="28"/>
  <c r="Y66" i="28"/>
  <c r="V45" i="28"/>
  <c r="V7" i="30"/>
  <c r="W22" i="30"/>
  <c r="Y23" i="30"/>
  <c r="Z58" i="28"/>
  <c r="Y46" i="30"/>
  <c r="W61" i="12"/>
  <c r="W73" i="12"/>
  <c r="W85" i="12"/>
  <c r="L143" i="12"/>
  <c r="W26" i="30"/>
  <c r="Y26" i="33"/>
  <c r="V70" i="12"/>
  <c r="V82" i="12"/>
  <c r="Z82" i="12" s="1"/>
  <c r="V95" i="12"/>
  <c r="Y45" i="30"/>
  <c r="V38" i="28"/>
  <c r="W58" i="12"/>
  <c r="W70" i="12"/>
  <c r="L144" i="12"/>
  <c r="Y67" i="28"/>
  <c r="W38" i="30"/>
  <c r="V55" i="12"/>
  <c r="V67" i="12"/>
  <c r="V79" i="12"/>
  <c r="V96" i="12"/>
  <c r="W33" i="30"/>
  <c r="U7" i="33"/>
  <c r="V42" i="33"/>
  <c r="V51" i="33"/>
  <c r="P16" i="33"/>
  <c r="Z17" i="33"/>
  <c r="P27" i="33"/>
  <c r="Z44" i="33"/>
  <c r="Z46" i="33"/>
  <c r="Z53" i="33"/>
  <c r="Z55" i="33"/>
  <c r="Z60" i="33"/>
  <c r="N77" i="33"/>
  <c r="C26" i="33"/>
  <c r="N34" i="33" s="1"/>
  <c r="Z8" i="33"/>
  <c r="U27" i="33"/>
  <c r="P35" i="33"/>
  <c r="Y35" i="33"/>
  <c r="P42" i="33"/>
  <c r="Z43" i="33"/>
  <c r="Z45" i="33"/>
  <c r="Z47" i="33"/>
  <c r="Z50" i="33"/>
  <c r="Z52" i="33"/>
  <c r="Z54" i="33"/>
  <c r="Z56" i="33"/>
  <c r="D26" i="33"/>
  <c r="O8" i="33"/>
  <c r="O17" i="33"/>
  <c r="V35" i="33"/>
  <c r="Z35" i="33" s="1"/>
  <c r="O43" i="33"/>
  <c r="O45" i="33"/>
  <c r="O47" i="33"/>
  <c r="O50" i="33"/>
  <c r="O52" i="33"/>
  <c r="D61" i="33"/>
  <c r="U51" i="33"/>
  <c r="Y61" i="33"/>
  <c r="W51" i="33"/>
  <c r="Y62" i="33"/>
  <c r="W62" i="33"/>
  <c r="N8" i="33"/>
  <c r="W27" i="33" s="1"/>
  <c r="Z27" i="33" s="1"/>
  <c r="N17" i="33"/>
  <c r="U35" i="33"/>
  <c r="U42" i="33"/>
  <c r="W42" i="33"/>
  <c r="O44" i="33"/>
  <c r="O46" i="33"/>
  <c r="O49" i="33"/>
  <c r="U62" i="33"/>
  <c r="C61" i="33"/>
  <c r="N43" i="33"/>
  <c r="N44" i="33"/>
  <c r="N45" i="33"/>
  <c r="N46" i="33"/>
  <c r="N47" i="33"/>
  <c r="N49" i="33"/>
  <c r="N50" i="33"/>
  <c r="N52" i="33"/>
  <c r="P62" i="33"/>
  <c r="V62" i="33"/>
  <c r="Z56" i="28"/>
  <c r="N69" i="33" l="1"/>
  <c r="O69" i="33"/>
  <c r="O34" i="33"/>
  <c r="O31" i="33"/>
  <c r="O30" i="33"/>
  <c r="O33" i="33"/>
  <c r="O29" i="33"/>
  <c r="O28" i="33"/>
  <c r="O32" i="33"/>
  <c r="N72" i="30"/>
  <c r="Y27" i="33"/>
  <c r="Z72" i="28"/>
  <c r="Z73" i="28"/>
  <c r="Z68" i="28"/>
  <c r="Z25" i="30"/>
  <c r="Z51" i="30"/>
  <c r="Z48" i="30"/>
  <c r="N7" i="33"/>
  <c r="N31" i="33"/>
  <c r="N29" i="33"/>
  <c r="N32" i="33"/>
  <c r="N28" i="33"/>
  <c r="N30" i="33"/>
  <c r="N33" i="33"/>
  <c r="Z50" i="30"/>
  <c r="N67" i="33"/>
  <c r="N65" i="33"/>
  <c r="N64" i="33"/>
  <c r="N66" i="33"/>
  <c r="N68" i="33"/>
  <c r="N70" i="33"/>
  <c r="N63" i="33"/>
  <c r="Z74" i="28"/>
  <c r="Z52" i="30"/>
  <c r="O70" i="33"/>
  <c r="O67" i="33"/>
  <c r="O66" i="33"/>
  <c r="O64" i="33"/>
  <c r="O68" i="33"/>
  <c r="O65" i="33"/>
  <c r="O63" i="33"/>
  <c r="Z69" i="28"/>
  <c r="N71" i="30"/>
  <c r="Z24" i="30"/>
  <c r="V45" i="30"/>
  <c r="Z49" i="30"/>
  <c r="Z71" i="28"/>
  <c r="Z70" i="28"/>
  <c r="Z76" i="28"/>
  <c r="Z47" i="30"/>
  <c r="N105" i="28"/>
  <c r="Z75" i="28"/>
  <c r="Z7" i="33"/>
  <c r="Z16" i="33"/>
  <c r="P26" i="33"/>
  <c r="P61" i="33"/>
  <c r="Z38" i="28"/>
  <c r="U26" i="33"/>
  <c r="Z26" i="30"/>
  <c r="Z55" i="28"/>
  <c r="W66" i="28"/>
  <c r="Z47" i="12"/>
  <c r="Z38" i="30"/>
  <c r="N16" i="33"/>
  <c r="Z46" i="30"/>
  <c r="V66" i="28"/>
  <c r="N42" i="33"/>
  <c r="O62" i="33"/>
  <c r="O7" i="33"/>
  <c r="Z7" i="30"/>
  <c r="Z28" i="28"/>
  <c r="N142" i="12"/>
  <c r="Z58" i="12"/>
  <c r="Z21" i="30"/>
  <c r="Z12" i="30"/>
  <c r="Z23" i="30"/>
  <c r="V19" i="30"/>
  <c r="Z67" i="28"/>
  <c r="Z20" i="30"/>
  <c r="Z45" i="28"/>
  <c r="N143" i="12"/>
  <c r="Z96" i="12"/>
  <c r="Z76" i="12"/>
  <c r="Z64" i="12"/>
  <c r="Z95" i="12"/>
  <c r="N144" i="12"/>
  <c r="Z22" i="30"/>
  <c r="W19" i="30"/>
  <c r="Z85" i="12"/>
  <c r="Z73" i="12"/>
  <c r="Z61" i="12"/>
  <c r="Z88" i="12"/>
  <c r="Z79" i="12"/>
  <c r="Z26" i="33"/>
  <c r="W45" i="30"/>
  <c r="Z33" i="30"/>
  <c r="Z67" i="12"/>
  <c r="W94" i="12"/>
  <c r="Z55" i="12"/>
  <c r="Z70" i="12"/>
  <c r="V94" i="12"/>
  <c r="Z42" i="33"/>
  <c r="V61" i="33"/>
  <c r="N62" i="33"/>
  <c r="O35" i="33"/>
  <c r="N35" i="33"/>
  <c r="U61" i="33"/>
  <c r="O16" i="33"/>
  <c r="O42" i="33"/>
  <c r="O27" i="33"/>
  <c r="N27" i="33"/>
  <c r="N51" i="33"/>
  <c r="Z62" i="33"/>
  <c r="W61" i="33"/>
  <c r="Z51" i="33"/>
  <c r="O51" i="33"/>
  <c r="N26" i="33" l="1"/>
  <c r="Z45" i="30"/>
  <c r="N61" i="33"/>
  <c r="Z66" i="28"/>
  <c r="O26" i="33"/>
  <c r="Z19" i="30"/>
  <c r="Z61" i="33"/>
  <c r="Z94" i="12"/>
  <c r="O61" i="33"/>
  <c r="C9" i="19" l="1"/>
  <c r="D9" i="19"/>
  <c r="B9" i="19"/>
  <c r="V8" i="19"/>
  <c r="U8" i="19"/>
  <c r="W48" i="12" l="1"/>
  <c r="Y8" i="12"/>
  <c r="Y9" i="12"/>
  <c r="Y10" i="12"/>
  <c r="Y11" i="12"/>
  <c r="Y12" i="12"/>
  <c r="Y13" i="12"/>
  <c r="Y14" i="12"/>
  <c r="Y15" i="12"/>
  <c r="Y19" i="12"/>
  <c r="Y20" i="12"/>
  <c r="Y21" i="12"/>
  <c r="Y22" i="12"/>
  <c r="Y23" i="12"/>
  <c r="Y24" i="12"/>
  <c r="Y25" i="12"/>
  <c r="Y26" i="12"/>
  <c r="Y27" i="12"/>
  <c r="Y28" i="12"/>
  <c r="Y29" i="12"/>
  <c r="Y30" i="12"/>
  <c r="Y31" i="12"/>
  <c r="Y32" i="12"/>
  <c r="Y33" i="12"/>
  <c r="Y34" i="12"/>
  <c r="Y35" i="12"/>
  <c r="Y36" i="12"/>
  <c r="Y37" i="12"/>
  <c r="Y38" i="12"/>
  <c r="Y39" i="12"/>
  <c r="Y40" i="12"/>
  <c r="Y41" i="12"/>
  <c r="Y42" i="12"/>
  <c r="Y43" i="12"/>
  <c r="Y44" i="12"/>
  <c r="Y45" i="12"/>
  <c r="Y7" i="12"/>
  <c r="V7" i="12"/>
  <c r="V8" i="12"/>
  <c r="W8" i="12"/>
  <c r="V9" i="12"/>
  <c r="W9" i="12"/>
  <c r="V10" i="12"/>
  <c r="V11" i="12"/>
  <c r="W11" i="12"/>
  <c r="V12" i="12"/>
  <c r="W12" i="12"/>
  <c r="V13" i="12"/>
  <c r="V14" i="12"/>
  <c r="W14" i="12"/>
  <c r="V15" i="12"/>
  <c r="W15" i="12"/>
  <c r="V16" i="12"/>
  <c r="V19" i="12"/>
  <c r="V20" i="12"/>
  <c r="W20" i="12"/>
  <c r="V21" i="12"/>
  <c r="W21" i="12"/>
  <c r="V22" i="12"/>
  <c r="V23" i="12"/>
  <c r="W23" i="12"/>
  <c r="V24" i="12"/>
  <c r="W24" i="12"/>
  <c r="V25" i="12"/>
  <c r="V26" i="12"/>
  <c r="W26" i="12"/>
  <c r="V27" i="12"/>
  <c r="W27" i="12"/>
  <c r="V28" i="12"/>
  <c r="V29" i="12"/>
  <c r="W29" i="12"/>
  <c r="V30" i="12"/>
  <c r="W30" i="12"/>
  <c r="V31" i="12"/>
  <c r="V32" i="12"/>
  <c r="W32" i="12"/>
  <c r="V33" i="12"/>
  <c r="W33" i="12"/>
  <c r="V34" i="12"/>
  <c r="V35" i="12"/>
  <c r="W35" i="12"/>
  <c r="V36" i="12"/>
  <c r="W36" i="12"/>
  <c r="V37" i="12"/>
  <c r="V38" i="12"/>
  <c r="W38" i="12"/>
  <c r="V39" i="12"/>
  <c r="W39" i="12"/>
  <c r="V40" i="12"/>
  <c r="V41" i="12"/>
  <c r="W41" i="12"/>
  <c r="V42" i="12"/>
  <c r="W42" i="12"/>
  <c r="V43" i="12"/>
  <c r="V44" i="12"/>
  <c r="W44" i="12"/>
  <c r="V45" i="12"/>
  <c r="W45" i="12"/>
  <c r="V48" i="12"/>
  <c r="L56" i="23"/>
  <c r="L57" i="23"/>
  <c r="L58" i="23"/>
  <c r="L60" i="23"/>
  <c r="L61" i="23"/>
  <c r="L62" i="23"/>
  <c r="L63" i="23"/>
  <c r="L64" i="23"/>
  <c r="L65" i="23"/>
  <c r="L66" i="23"/>
  <c r="L67" i="23"/>
  <c r="L68" i="23"/>
  <c r="L70" i="23"/>
  <c r="L71" i="23"/>
  <c r="K56" i="23"/>
  <c r="K57" i="23"/>
  <c r="K58" i="23"/>
  <c r="K60" i="23"/>
  <c r="K61" i="23"/>
  <c r="K62" i="23"/>
  <c r="K63" i="23"/>
  <c r="K64" i="23"/>
  <c r="K65" i="23"/>
  <c r="K66" i="23"/>
  <c r="K67" i="23"/>
  <c r="K68" i="23"/>
  <c r="K70" i="23"/>
  <c r="K71" i="23"/>
  <c r="Y32" i="23"/>
  <c r="Y33" i="23"/>
  <c r="Y34" i="23"/>
  <c r="Y36" i="23"/>
  <c r="Y37" i="23"/>
  <c r="Y38" i="23"/>
  <c r="Y39" i="23"/>
  <c r="Y40" i="23"/>
  <c r="Y41" i="23"/>
  <c r="Y42" i="23"/>
  <c r="Y43" i="23"/>
  <c r="Y44" i="23"/>
  <c r="Y46" i="23"/>
  <c r="Y47" i="23"/>
  <c r="K45" i="23"/>
  <c r="V46" i="23" s="1"/>
  <c r="L45" i="23"/>
  <c r="W46" i="23" s="1"/>
  <c r="K31" i="23"/>
  <c r="L31" i="23"/>
  <c r="Y8" i="23"/>
  <c r="Y9" i="23"/>
  <c r="Y10" i="23"/>
  <c r="Y12" i="23"/>
  <c r="Y13" i="23"/>
  <c r="Y14" i="23"/>
  <c r="Y15" i="23"/>
  <c r="Y16" i="23"/>
  <c r="Y17" i="23"/>
  <c r="Y18" i="23"/>
  <c r="Y19" i="23"/>
  <c r="Y20" i="23"/>
  <c r="Y22" i="23"/>
  <c r="Y23" i="23"/>
  <c r="K21" i="23"/>
  <c r="L21" i="23"/>
  <c r="K7" i="23"/>
  <c r="L7" i="23"/>
  <c r="Y32" i="22"/>
  <c r="Y33" i="22"/>
  <c r="Y34" i="22"/>
  <c r="Y36" i="22"/>
  <c r="Y37" i="22"/>
  <c r="Y38" i="22"/>
  <c r="Y39" i="22"/>
  <c r="Y40" i="22"/>
  <c r="Y41" i="22"/>
  <c r="Y42" i="22"/>
  <c r="Y43" i="22"/>
  <c r="Y44" i="22"/>
  <c r="Y46" i="22"/>
  <c r="Y47" i="22"/>
  <c r="K45" i="22"/>
  <c r="V47" i="22" s="1"/>
  <c r="L45" i="22"/>
  <c r="W46" i="22" s="1"/>
  <c r="K31" i="22"/>
  <c r="L31" i="22"/>
  <c r="Y8" i="22"/>
  <c r="Y9" i="22"/>
  <c r="Y10" i="22"/>
  <c r="Y12" i="22"/>
  <c r="Y13" i="22"/>
  <c r="Y14" i="22"/>
  <c r="Y15" i="22"/>
  <c r="Y16" i="22"/>
  <c r="Y17" i="22"/>
  <c r="Y18" i="22"/>
  <c r="Y19" i="22"/>
  <c r="Y20" i="22"/>
  <c r="Y22" i="22"/>
  <c r="Y23" i="22"/>
  <c r="K21" i="22"/>
  <c r="V23" i="22" s="1"/>
  <c r="L21" i="22"/>
  <c r="K7" i="22"/>
  <c r="V8" i="22" s="1"/>
  <c r="L7" i="22"/>
  <c r="W12" i="22" s="1"/>
  <c r="K56" i="21"/>
  <c r="L56" i="21"/>
  <c r="K57" i="21"/>
  <c r="L57" i="21"/>
  <c r="K58" i="21"/>
  <c r="L58" i="21"/>
  <c r="K60" i="21"/>
  <c r="L60" i="21"/>
  <c r="K61" i="21"/>
  <c r="L61" i="21"/>
  <c r="K62" i="21"/>
  <c r="L62" i="21"/>
  <c r="K63" i="21"/>
  <c r="L63" i="21"/>
  <c r="K64" i="21"/>
  <c r="L64" i="21"/>
  <c r="K65" i="21"/>
  <c r="L65" i="21"/>
  <c r="K66" i="21"/>
  <c r="L66" i="21"/>
  <c r="K67" i="21"/>
  <c r="L67" i="21"/>
  <c r="K68" i="21"/>
  <c r="L68" i="21"/>
  <c r="K70" i="21"/>
  <c r="L70" i="21"/>
  <c r="K71" i="21"/>
  <c r="L71" i="21"/>
  <c r="Y32" i="21"/>
  <c r="Y33" i="21"/>
  <c r="Y34" i="21"/>
  <c r="Y36" i="21"/>
  <c r="Y37" i="21"/>
  <c r="Y38" i="21"/>
  <c r="Y39" i="21"/>
  <c r="Y40" i="21"/>
  <c r="Y41" i="21"/>
  <c r="Y42" i="21"/>
  <c r="Y43" i="21"/>
  <c r="Y44" i="21"/>
  <c r="Y46" i="21"/>
  <c r="Y47" i="21"/>
  <c r="V47" i="21"/>
  <c r="W47" i="21"/>
  <c r="K31" i="21"/>
  <c r="L31" i="21"/>
  <c r="Y8" i="21"/>
  <c r="Y9" i="21"/>
  <c r="Y10" i="21"/>
  <c r="Y12" i="21"/>
  <c r="Y13" i="21"/>
  <c r="Y14" i="21"/>
  <c r="Y15" i="21"/>
  <c r="Y16" i="21"/>
  <c r="Y17" i="21"/>
  <c r="Y18" i="21"/>
  <c r="Y19" i="21"/>
  <c r="Y20" i="21"/>
  <c r="Y22" i="21"/>
  <c r="Y23" i="21"/>
  <c r="Y21" i="21"/>
  <c r="W23" i="21"/>
  <c r="J25" i="20"/>
  <c r="K25" i="20"/>
  <c r="J26" i="20"/>
  <c r="K26" i="20"/>
  <c r="J27" i="20"/>
  <c r="K27" i="20"/>
  <c r="X17" i="20"/>
  <c r="X18" i="20"/>
  <c r="K13" i="16" s="1"/>
  <c r="X16" i="20"/>
  <c r="X8" i="20"/>
  <c r="X7" i="20"/>
  <c r="U16" i="20"/>
  <c r="V16" i="20"/>
  <c r="U17" i="20"/>
  <c r="V17" i="20"/>
  <c r="U7" i="20"/>
  <c r="V7" i="20"/>
  <c r="U8" i="20"/>
  <c r="V8" i="20"/>
  <c r="J25" i="19"/>
  <c r="K25" i="19"/>
  <c r="J26" i="19"/>
  <c r="K26" i="19"/>
  <c r="J27" i="19"/>
  <c r="K27" i="19"/>
  <c r="X17" i="19"/>
  <c r="X18" i="19"/>
  <c r="X16" i="19"/>
  <c r="V17" i="19"/>
  <c r="U17" i="19"/>
  <c r="V16" i="19"/>
  <c r="U16" i="19"/>
  <c r="X8" i="19"/>
  <c r="X9" i="19"/>
  <c r="X7" i="19"/>
  <c r="Y8" i="19"/>
  <c r="V7" i="19"/>
  <c r="U7" i="19"/>
  <c r="U9" i="19" s="1"/>
  <c r="V8" i="21" l="1"/>
  <c r="V16" i="21"/>
  <c r="V9" i="21"/>
  <c r="V17" i="21"/>
  <c r="V10" i="21"/>
  <c r="V18" i="21"/>
  <c r="V11" i="21"/>
  <c r="V19" i="21"/>
  <c r="V20" i="21"/>
  <c r="V12" i="21"/>
  <c r="V13" i="21"/>
  <c r="V14" i="21"/>
  <c r="V15" i="21"/>
  <c r="N68" i="22"/>
  <c r="Z46" i="23"/>
  <c r="N64" i="22"/>
  <c r="N56" i="22"/>
  <c r="M25" i="20"/>
  <c r="Z29" i="12"/>
  <c r="N60" i="22"/>
  <c r="N66" i="22"/>
  <c r="N62" i="22"/>
  <c r="N58" i="22"/>
  <c r="Z41" i="12"/>
  <c r="Z36" i="12"/>
  <c r="Z12" i="12"/>
  <c r="Z24" i="12"/>
  <c r="Z35" i="12"/>
  <c r="Z30" i="12"/>
  <c r="Z11" i="12"/>
  <c r="Z42" i="12"/>
  <c r="Z23" i="12"/>
  <c r="Y21" i="22"/>
  <c r="N65" i="22"/>
  <c r="N61" i="22"/>
  <c r="N57" i="22"/>
  <c r="M26" i="20"/>
  <c r="Z45" i="12"/>
  <c r="Z26" i="12"/>
  <c r="Z21" i="12"/>
  <c r="Z44" i="12"/>
  <c r="Z39" i="12"/>
  <c r="Z20" i="12"/>
  <c r="Z15" i="12"/>
  <c r="Z38" i="12"/>
  <c r="Z14" i="12"/>
  <c r="Z9" i="12"/>
  <c r="N67" i="23"/>
  <c r="U18" i="20"/>
  <c r="Z48" i="12"/>
  <c r="Z33" i="12"/>
  <c r="U18" i="19"/>
  <c r="Z32" i="12"/>
  <c r="Z27" i="12"/>
  <c r="Z8" i="12"/>
  <c r="V46" i="12"/>
  <c r="W43" i="12"/>
  <c r="Z43" i="12" s="1"/>
  <c r="W40" i="12"/>
  <c r="Z40" i="12" s="1"/>
  <c r="W37" i="12"/>
  <c r="Z37" i="12" s="1"/>
  <c r="W34" i="12"/>
  <c r="Z34" i="12" s="1"/>
  <c r="W31" i="12"/>
  <c r="Z31" i="12" s="1"/>
  <c r="W28" i="12"/>
  <c r="Z28" i="12" s="1"/>
  <c r="W25" i="12"/>
  <c r="Z25" i="12" s="1"/>
  <c r="W22" i="12"/>
  <c r="Z22" i="12" s="1"/>
  <c r="W19" i="12"/>
  <c r="Z19" i="12" s="1"/>
  <c r="W16" i="12"/>
  <c r="Z16" i="12" s="1"/>
  <c r="W13" i="12"/>
  <c r="Z13" i="12" s="1"/>
  <c r="W10" i="12"/>
  <c r="Z10" i="12" s="1"/>
  <c r="W7" i="12"/>
  <c r="N66" i="23"/>
  <c r="Y7" i="23"/>
  <c r="V46" i="22"/>
  <c r="Z46" i="22" s="1"/>
  <c r="N70" i="22"/>
  <c r="V18" i="22"/>
  <c r="V14" i="22"/>
  <c r="L48" i="21"/>
  <c r="W31" i="21" s="1"/>
  <c r="W41" i="21"/>
  <c r="V39" i="21"/>
  <c r="K48" i="21"/>
  <c r="Y7" i="21"/>
  <c r="L24" i="21"/>
  <c r="K24" i="21"/>
  <c r="V21" i="21" s="1"/>
  <c r="V9" i="20"/>
  <c r="M27" i="19"/>
  <c r="M25" i="19"/>
  <c r="L48" i="23"/>
  <c r="W31" i="23" s="1"/>
  <c r="K48" i="23"/>
  <c r="V45" i="23" s="1"/>
  <c r="N68" i="23"/>
  <c r="N58" i="23"/>
  <c r="N64" i="23"/>
  <c r="W42" i="23"/>
  <c r="W38" i="23"/>
  <c r="W34" i="23"/>
  <c r="N61" i="23"/>
  <c r="K24" i="23"/>
  <c r="V22" i="23" s="1"/>
  <c r="Y21" i="23"/>
  <c r="N71" i="23"/>
  <c r="N70" i="23"/>
  <c r="N65" i="23"/>
  <c r="N57" i="23"/>
  <c r="N56" i="23"/>
  <c r="N63" i="23"/>
  <c r="N62" i="23"/>
  <c r="N60" i="23"/>
  <c r="K48" i="22"/>
  <c r="V31" i="22" s="1"/>
  <c r="L48" i="22"/>
  <c r="W31" i="22" s="1"/>
  <c r="V33" i="22"/>
  <c r="W32" i="22"/>
  <c r="V41" i="22"/>
  <c r="V37" i="22"/>
  <c r="V10" i="22"/>
  <c r="K24" i="22"/>
  <c r="V7" i="22" s="1"/>
  <c r="V22" i="22"/>
  <c r="W38" i="21"/>
  <c r="W33" i="21"/>
  <c r="W46" i="21"/>
  <c r="L69" i="21"/>
  <c r="N71" i="21"/>
  <c r="Z47" i="21"/>
  <c r="N70" i="21"/>
  <c r="Y45" i="21"/>
  <c r="V44" i="21"/>
  <c r="N65" i="21"/>
  <c r="N61" i="21"/>
  <c r="V32" i="21"/>
  <c r="N67" i="21"/>
  <c r="N63" i="21"/>
  <c r="Y31" i="21"/>
  <c r="V41" i="21"/>
  <c r="N57" i="21"/>
  <c r="V36" i="21"/>
  <c r="N68" i="21"/>
  <c r="N64" i="21"/>
  <c r="N60" i="21"/>
  <c r="N56" i="21"/>
  <c r="V33" i="21"/>
  <c r="W19" i="21"/>
  <c r="W16" i="21"/>
  <c r="W11" i="21"/>
  <c r="N66" i="21"/>
  <c r="N62" i="21"/>
  <c r="N58" i="21"/>
  <c r="Y17" i="20"/>
  <c r="Y16" i="20"/>
  <c r="U9" i="20"/>
  <c r="M27" i="20"/>
  <c r="Y8" i="20"/>
  <c r="Y17" i="19"/>
  <c r="Y16" i="19"/>
  <c r="Y7" i="19"/>
  <c r="M26" i="19"/>
  <c r="V9" i="19"/>
  <c r="Y9" i="19" s="1"/>
  <c r="W17" i="22"/>
  <c r="V18" i="20"/>
  <c r="W13" i="21"/>
  <c r="W43" i="21"/>
  <c r="V38" i="21"/>
  <c r="W35" i="21"/>
  <c r="V46" i="21"/>
  <c r="K69" i="21"/>
  <c r="W8" i="22"/>
  <c r="Z8" i="22" s="1"/>
  <c r="V17" i="22"/>
  <c r="V13" i="22"/>
  <c r="V9" i="22"/>
  <c r="Y7" i="20"/>
  <c r="W18" i="21"/>
  <c r="W10" i="21"/>
  <c r="W22" i="21"/>
  <c r="V43" i="21"/>
  <c r="W40" i="21"/>
  <c r="V35" i="21"/>
  <c r="W22" i="22"/>
  <c r="W23" i="22"/>
  <c r="Z23" i="22" s="1"/>
  <c r="W20" i="22"/>
  <c r="W16" i="22"/>
  <c r="L24" i="22"/>
  <c r="Y7" i="22"/>
  <c r="V18" i="19"/>
  <c r="W8" i="21"/>
  <c r="W15" i="21"/>
  <c r="V40" i="21"/>
  <c r="W37" i="21"/>
  <c r="V20" i="22"/>
  <c r="V16" i="22"/>
  <c r="V12" i="22"/>
  <c r="Z12" i="22" s="1"/>
  <c r="W20" i="21"/>
  <c r="W12" i="21"/>
  <c r="W42" i="21"/>
  <c r="V37" i="21"/>
  <c r="W34" i="21"/>
  <c r="L55" i="21"/>
  <c r="W19" i="22"/>
  <c r="W15" i="22"/>
  <c r="W11" i="22"/>
  <c r="W17" i="21"/>
  <c r="W9" i="21"/>
  <c r="Z23" i="21"/>
  <c r="W32" i="21"/>
  <c r="V42" i="21"/>
  <c r="W39" i="21"/>
  <c r="V34" i="21"/>
  <c r="K55" i="21"/>
  <c r="V19" i="22"/>
  <c r="V15" i="22"/>
  <c r="V11" i="22"/>
  <c r="N67" i="22"/>
  <c r="N63" i="22"/>
  <c r="K55" i="22"/>
  <c r="W13" i="22"/>
  <c r="W14" i="21"/>
  <c r="W44" i="21"/>
  <c r="W36" i="21"/>
  <c r="W18" i="22"/>
  <c r="W14" i="22"/>
  <c r="W10" i="22"/>
  <c r="W9" i="22"/>
  <c r="N71" i="22"/>
  <c r="W44" i="22"/>
  <c r="W40" i="22"/>
  <c r="W36" i="22"/>
  <c r="Y31" i="22"/>
  <c r="V42" i="23"/>
  <c r="V38" i="23"/>
  <c r="V34" i="23"/>
  <c r="K55" i="23"/>
  <c r="V44" i="22"/>
  <c r="V40" i="22"/>
  <c r="V36" i="22"/>
  <c r="Y45" i="22"/>
  <c r="V32" i="23"/>
  <c r="W41" i="23"/>
  <c r="W37" i="23"/>
  <c r="W33" i="23"/>
  <c r="W43" i="22"/>
  <c r="W39" i="22"/>
  <c r="W35" i="22"/>
  <c r="L24" i="23"/>
  <c r="W7" i="23" s="1"/>
  <c r="W32" i="23"/>
  <c r="V41" i="23"/>
  <c r="V37" i="23"/>
  <c r="V33" i="23"/>
  <c r="K69" i="23"/>
  <c r="L55" i="23"/>
  <c r="V43" i="22"/>
  <c r="V39" i="22"/>
  <c r="V35" i="22"/>
  <c r="W47" i="23"/>
  <c r="W44" i="23"/>
  <c r="W40" i="23"/>
  <c r="W36" i="23"/>
  <c r="Y31" i="23"/>
  <c r="W42" i="22"/>
  <c r="W38" i="22"/>
  <c r="W34" i="22"/>
  <c r="W47" i="22"/>
  <c r="Z47" i="22" s="1"/>
  <c r="V47" i="23"/>
  <c r="V44" i="23"/>
  <c r="V40" i="23"/>
  <c r="V36" i="23"/>
  <c r="Y45" i="23"/>
  <c r="L69" i="23"/>
  <c r="V42" i="22"/>
  <c r="V38" i="22"/>
  <c r="V34" i="22"/>
  <c r="W43" i="23"/>
  <c r="W39" i="23"/>
  <c r="W35" i="23"/>
  <c r="V32" i="22"/>
  <c r="W41" i="22"/>
  <c r="W37" i="22"/>
  <c r="W33" i="22"/>
  <c r="L55" i="22"/>
  <c r="W8" i="23"/>
  <c r="V43" i="23"/>
  <c r="V39" i="23"/>
  <c r="V35" i="23"/>
  <c r="V8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0" i="23"/>
  <c r="V19" i="23"/>
  <c r="V18" i="23"/>
  <c r="V17" i="23"/>
  <c r="V16" i="23"/>
  <c r="V15" i="23"/>
  <c r="V14" i="23"/>
  <c r="V13" i="23"/>
  <c r="V12" i="23"/>
  <c r="V11" i="23"/>
  <c r="V10" i="23"/>
  <c r="V9" i="23"/>
  <c r="V7" i="21" l="1"/>
  <c r="V24" i="21" s="1"/>
  <c r="Z10" i="23"/>
  <c r="Z42" i="23"/>
  <c r="Z33" i="22"/>
  <c r="K72" i="21"/>
  <c r="Z10" i="22"/>
  <c r="Y18" i="20"/>
  <c r="Z37" i="22"/>
  <c r="Z14" i="22"/>
  <c r="Y18" i="19"/>
  <c r="V7" i="23"/>
  <c r="Z7" i="23" s="1"/>
  <c r="Z12" i="23"/>
  <c r="Z8" i="23"/>
  <c r="Z14" i="23"/>
  <c r="Z13" i="22"/>
  <c r="W45" i="21"/>
  <c r="W48" i="21" s="1"/>
  <c r="Z9" i="21"/>
  <c r="Y9" i="20"/>
  <c r="W45" i="23"/>
  <c r="W48" i="23" s="1"/>
  <c r="V21" i="23"/>
  <c r="Z18" i="23"/>
  <c r="Z11" i="23"/>
  <c r="Z19" i="23"/>
  <c r="Z20" i="23"/>
  <c r="Z13" i="23"/>
  <c r="Y48" i="22"/>
  <c r="Z18" i="22"/>
  <c r="Z39" i="21"/>
  <c r="Z44" i="21"/>
  <c r="Z32" i="21"/>
  <c r="N69" i="21"/>
  <c r="Z22" i="22"/>
  <c r="V45" i="22"/>
  <c r="V48" i="22" s="1"/>
  <c r="K72" i="22"/>
  <c r="Z15" i="23"/>
  <c r="Z36" i="21"/>
  <c r="Z16" i="23"/>
  <c r="Y24" i="22"/>
  <c r="Z9" i="23"/>
  <c r="Z17" i="23"/>
  <c r="Z16" i="21"/>
  <c r="Z33" i="21"/>
  <c r="V21" i="22"/>
  <c r="V24" i="22" s="1"/>
  <c r="Z7" i="12"/>
  <c r="W46" i="12"/>
  <c r="Z46" i="12" s="1"/>
  <c r="Z36" i="23"/>
  <c r="Z33" i="23"/>
  <c r="Z40" i="23"/>
  <c r="Z37" i="23"/>
  <c r="K72" i="23"/>
  <c r="V23" i="23"/>
  <c r="W45" i="22"/>
  <c r="W48" i="22" s="1"/>
  <c r="Z34" i="22"/>
  <c r="Z40" i="22"/>
  <c r="Z35" i="22"/>
  <c r="Z41" i="21"/>
  <c r="Z46" i="21"/>
  <c r="L72" i="21"/>
  <c r="Y24" i="21"/>
  <c r="W21" i="21"/>
  <c r="Z14" i="21"/>
  <c r="W7" i="21"/>
  <c r="Z11" i="21"/>
  <c r="V31" i="23"/>
  <c r="Z31" i="23" s="1"/>
  <c r="Y48" i="23"/>
  <c r="Z32" i="23"/>
  <c r="Z38" i="23"/>
  <c r="Z35" i="23"/>
  <c r="Z34" i="23"/>
  <c r="N69" i="23"/>
  <c r="W23" i="23"/>
  <c r="W21" i="23"/>
  <c r="N55" i="22"/>
  <c r="Z41" i="22"/>
  <c r="Z42" i="22"/>
  <c r="Z32" i="22"/>
  <c r="Z36" i="22"/>
  <c r="Z11" i="22"/>
  <c r="Z15" i="22"/>
  <c r="L72" i="22"/>
  <c r="Z17" i="22"/>
  <c r="Z9" i="22"/>
  <c r="W21" i="22"/>
  <c r="N69" i="22"/>
  <c r="W7" i="22"/>
  <c r="Z7" i="22" s="1"/>
  <c r="Z38" i="21"/>
  <c r="V45" i="21"/>
  <c r="Z37" i="21"/>
  <c r="Z40" i="21"/>
  <c r="Z42" i="21"/>
  <c r="Z13" i="21"/>
  <c r="Z19" i="21"/>
  <c r="Z39" i="23"/>
  <c r="W22" i="23"/>
  <c r="Z22" i="23" s="1"/>
  <c r="Y24" i="23"/>
  <c r="Z41" i="23"/>
  <c r="Z44" i="22"/>
  <c r="Z17" i="21"/>
  <c r="Z19" i="22"/>
  <c r="Y48" i="21"/>
  <c r="Z43" i="23"/>
  <c r="Z44" i="23"/>
  <c r="Z20" i="21"/>
  <c r="Z12" i="21"/>
  <c r="Z8" i="21"/>
  <c r="Z47" i="23"/>
  <c r="N55" i="23"/>
  <c r="N55" i="21"/>
  <c r="Z35" i="21"/>
  <c r="Z38" i="22"/>
  <c r="Z39" i="22"/>
  <c r="Z16" i="22"/>
  <c r="Z22" i="21"/>
  <c r="Z43" i="22"/>
  <c r="Z34" i="21"/>
  <c r="Z20" i="22"/>
  <c r="Z10" i="21"/>
  <c r="Z43" i="21"/>
  <c r="Z18" i="21"/>
  <c r="Z31" i="22"/>
  <c r="L72" i="23"/>
  <c r="Z15" i="21"/>
  <c r="V31" i="21"/>
  <c r="Z21" i="21" l="1"/>
  <c r="N72" i="21"/>
  <c r="Z21" i="22"/>
  <c r="Z45" i="21"/>
  <c r="W24" i="21"/>
  <c r="Z24" i="21" s="1"/>
  <c r="V24" i="23"/>
  <c r="N72" i="23"/>
  <c r="Z45" i="22"/>
  <c r="Z45" i="23"/>
  <c r="Z21" i="23"/>
  <c r="N72" i="22"/>
  <c r="Z7" i="21"/>
  <c r="Z23" i="23"/>
  <c r="V48" i="23"/>
  <c r="Z48" i="23" s="1"/>
  <c r="W24" i="23"/>
  <c r="Z48" i="22"/>
  <c r="W24" i="22"/>
  <c r="Z24" i="22" s="1"/>
  <c r="V48" i="21"/>
  <c r="Z48" i="21" s="1"/>
  <c r="Z31" i="21"/>
  <c r="Z24" i="23" l="1"/>
  <c r="J142" i="12"/>
  <c r="J45" i="22"/>
  <c r="U46" i="22" l="1"/>
  <c r="U47" i="22"/>
  <c r="J45" i="21"/>
  <c r="U47" i="21" l="1"/>
  <c r="U46" i="21"/>
  <c r="P39" i="30"/>
  <c r="D38" i="30"/>
  <c r="C38" i="30"/>
  <c r="P37" i="30"/>
  <c r="D33" i="30"/>
  <c r="C33" i="30"/>
  <c r="D12" i="30"/>
  <c r="C12" i="30"/>
  <c r="D7" i="30"/>
  <c r="C7" i="30"/>
  <c r="D55" i="28"/>
  <c r="C55" i="28"/>
  <c r="D45" i="28"/>
  <c r="C45" i="28"/>
  <c r="D76" i="28"/>
  <c r="D115" i="28" s="1"/>
  <c r="C76" i="28"/>
  <c r="C115" i="28" s="1"/>
  <c r="D71" i="28"/>
  <c r="D110" i="28" s="1"/>
  <c r="C71" i="28"/>
  <c r="C110" i="28" s="1"/>
  <c r="D70" i="28"/>
  <c r="D109" i="28" s="1"/>
  <c r="C70" i="28"/>
  <c r="C109" i="28" s="1"/>
  <c r="D69" i="28"/>
  <c r="D108" i="28" s="1"/>
  <c r="C69" i="28"/>
  <c r="C108" i="28" s="1"/>
  <c r="D68" i="28"/>
  <c r="D107" i="28" s="1"/>
  <c r="C68" i="28"/>
  <c r="C107" i="28" s="1"/>
  <c r="D67" i="28"/>
  <c r="D106" i="28" s="1"/>
  <c r="C67" i="28"/>
  <c r="D17" i="28"/>
  <c r="D7" i="28"/>
  <c r="C17" i="28"/>
  <c r="C7" i="28"/>
  <c r="C29" i="28"/>
  <c r="C46" i="12"/>
  <c r="D94" i="28" l="1"/>
  <c r="C94" i="28"/>
  <c r="C106" i="28"/>
  <c r="O18" i="30"/>
  <c r="O17" i="30"/>
  <c r="O16" i="30"/>
  <c r="N47" i="28"/>
  <c r="N48" i="28"/>
  <c r="N49" i="28"/>
  <c r="N50" i="28"/>
  <c r="N51" i="28"/>
  <c r="N52" i="28"/>
  <c r="N53" i="28"/>
  <c r="N54" i="28"/>
  <c r="O42" i="30"/>
  <c r="O43" i="30"/>
  <c r="O44" i="30"/>
  <c r="N11" i="28"/>
  <c r="N12" i="28"/>
  <c r="N13" i="28"/>
  <c r="N14" i="28"/>
  <c r="N15" i="28"/>
  <c r="N9" i="28"/>
  <c r="N10" i="28"/>
  <c r="O10" i="28"/>
  <c r="O11" i="28"/>
  <c r="O12" i="28"/>
  <c r="O9" i="28"/>
  <c r="O13" i="28"/>
  <c r="O14" i="28"/>
  <c r="O15" i="28"/>
  <c r="N60" i="28"/>
  <c r="N65" i="28"/>
  <c r="N57" i="28"/>
  <c r="N62" i="28"/>
  <c r="N61" i="28"/>
  <c r="N58" i="28"/>
  <c r="N64" i="28"/>
  <c r="N59" i="28"/>
  <c r="N63" i="28"/>
  <c r="O57" i="28"/>
  <c r="O58" i="28"/>
  <c r="O59" i="28"/>
  <c r="O60" i="28"/>
  <c r="O61" i="28"/>
  <c r="O62" i="28"/>
  <c r="O63" i="28"/>
  <c r="O64" i="28"/>
  <c r="O65" i="28"/>
  <c r="N20" i="28"/>
  <c r="N23" i="28"/>
  <c r="N24" i="28"/>
  <c r="N25" i="28"/>
  <c r="N26" i="28"/>
  <c r="O47" i="28"/>
  <c r="O48" i="28"/>
  <c r="O49" i="28"/>
  <c r="O50" i="28"/>
  <c r="O51" i="28"/>
  <c r="O52" i="28"/>
  <c r="O53" i="28"/>
  <c r="O54" i="28"/>
  <c r="O19" i="28"/>
  <c r="O25" i="28"/>
  <c r="O23" i="28"/>
  <c r="O24" i="28"/>
  <c r="O26" i="28"/>
  <c r="N42" i="30"/>
  <c r="N43" i="30"/>
  <c r="N44" i="30"/>
  <c r="N16" i="30"/>
  <c r="N17" i="30"/>
  <c r="C142" i="12"/>
  <c r="N47" i="12"/>
  <c r="D45" i="30"/>
  <c r="D19" i="30"/>
  <c r="O9" i="30"/>
  <c r="O10" i="30"/>
  <c r="P41" i="30"/>
  <c r="O40" i="30"/>
  <c r="O36" i="30"/>
  <c r="P34" i="30"/>
  <c r="O35" i="30"/>
  <c r="O15" i="30"/>
  <c r="N8" i="30"/>
  <c r="P8" i="30"/>
  <c r="N11" i="30"/>
  <c r="P11" i="30"/>
  <c r="N15" i="30"/>
  <c r="P15" i="30"/>
  <c r="N13" i="30"/>
  <c r="P14" i="30"/>
  <c r="N18" i="30"/>
  <c r="C19" i="30"/>
  <c r="O8" i="30"/>
  <c r="N9" i="30"/>
  <c r="P9" i="30"/>
  <c r="N10" i="30"/>
  <c r="P10" i="30"/>
  <c r="O11" i="30"/>
  <c r="P13" i="30"/>
  <c r="N14" i="30"/>
  <c r="P18" i="30"/>
  <c r="E19" i="30"/>
  <c r="C45" i="30"/>
  <c r="N36" i="30"/>
  <c r="N35" i="30"/>
  <c r="P33" i="30"/>
  <c r="P36" i="30"/>
  <c r="P35" i="30"/>
  <c r="U36" i="30"/>
  <c r="U35" i="30"/>
  <c r="U33" i="30"/>
  <c r="N34" i="30"/>
  <c r="U34" i="30"/>
  <c r="N37" i="30"/>
  <c r="U37" i="30"/>
  <c r="N40" i="30"/>
  <c r="N41" i="30"/>
  <c r="P40" i="30"/>
  <c r="U40" i="30"/>
  <c r="U41" i="30"/>
  <c r="N39" i="30"/>
  <c r="U39" i="30"/>
  <c r="O13" i="30"/>
  <c r="O14" i="30"/>
  <c r="O34" i="30"/>
  <c r="O37" i="30"/>
  <c r="O41" i="30"/>
  <c r="O39" i="30"/>
  <c r="P46" i="28"/>
  <c r="C66" i="28"/>
  <c r="N56" i="28"/>
  <c r="C83" i="28"/>
  <c r="D83" i="28"/>
  <c r="U46" i="28"/>
  <c r="E83" i="28"/>
  <c r="N46" i="28"/>
  <c r="P56" i="28"/>
  <c r="U56" i="28"/>
  <c r="O46" i="28"/>
  <c r="O56" i="28"/>
  <c r="D66" i="28"/>
  <c r="C28" i="28"/>
  <c r="U8" i="28"/>
  <c r="O18" i="28"/>
  <c r="U27" i="28"/>
  <c r="P27" i="28"/>
  <c r="N27" i="28"/>
  <c r="O22" i="28"/>
  <c r="U21" i="28"/>
  <c r="P21" i="28"/>
  <c r="N21" i="28"/>
  <c r="O20" i="28"/>
  <c r="U19" i="28"/>
  <c r="P19" i="28"/>
  <c r="N19" i="28"/>
  <c r="N16" i="28"/>
  <c r="P8" i="28"/>
  <c r="N18" i="28"/>
  <c r="P18" i="28"/>
  <c r="U18" i="28"/>
  <c r="O27" i="28"/>
  <c r="U22" i="28"/>
  <c r="P22" i="28"/>
  <c r="N22" i="28"/>
  <c r="O21" i="28"/>
  <c r="U20" i="28"/>
  <c r="P20" i="28"/>
  <c r="D28" i="28"/>
  <c r="E28" i="28"/>
  <c r="E105" i="28" s="1"/>
  <c r="N8" i="28"/>
  <c r="O8" i="28"/>
  <c r="U16" i="28"/>
  <c r="P16" i="28"/>
  <c r="O16" i="28"/>
  <c r="D105" i="28" l="1"/>
  <c r="N69" i="28"/>
  <c r="C105" i="28"/>
  <c r="O73" i="28"/>
  <c r="O75" i="28"/>
  <c r="O74" i="28"/>
  <c r="O72" i="28"/>
  <c r="O20" i="30"/>
  <c r="O25" i="30"/>
  <c r="O26" i="30"/>
  <c r="O22" i="30"/>
  <c r="O21" i="30"/>
  <c r="O24" i="30"/>
  <c r="O23" i="30"/>
  <c r="N76" i="28"/>
  <c r="N71" i="28"/>
  <c r="O76" i="28"/>
  <c r="N7" i="30"/>
  <c r="N26" i="30"/>
  <c r="N25" i="30"/>
  <c r="N24" i="30"/>
  <c r="O52" i="30"/>
  <c r="O50" i="30"/>
  <c r="O49" i="30"/>
  <c r="O51" i="30"/>
  <c r="O47" i="30"/>
  <c r="O48" i="30"/>
  <c r="N68" i="28"/>
  <c r="O70" i="28"/>
  <c r="P37" i="28"/>
  <c r="P32" i="28"/>
  <c r="P31" i="28"/>
  <c r="P33" i="28"/>
  <c r="P34" i="28"/>
  <c r="P35" i="28"/>
  <c r="P36" i="28"/>
  <c r="P30" i="28"/>
  <c r="N74" i="28"/>
  <c r="N72" i="28"/>
  <c r="N75" i="28"/>
  <c r="N73" i="28"/>
  <c r="N47" i="30"/>
  <c r="N52" i="30"/>
  <c r="N51" i="30"/>
  <c r="N48" i="30"/>
  <c r="N50" i="30"/>
  <c r="N49" i="30"/>
  <c r="O68" i="28"/>
  <c r="O38" i="28"/>
  <c r="O32" i="28"/>
  <c r="O35" i="28"/>
  <c r="O30" i="28"/>
  <c r="O37" i="28"/>
  <c r="O34" i="28"/>
  <c r="O31" i="28"/>
  <c r="O33" i="28"/>
  <c r="O36" i="28"/>
  <c r="N70" i="28"/>
  <c r="O69" i="28"/>
  <c r="P24" i="30"/>
  <c r="P23" i="30"/>
  <c r="P22" i="30"/>
  <c r="P26" i="30"/>
  <c r="P25" i="30"/>
  <c r="P21" i="30"/>
  <c r="O71" i="28"/>
  <c r="N35" i="28"/>
  <c r="N30" i="28"/>
  <c r="N31" i="28"/>
  <c r="N37" i="28"/>
  <c r="N36" i="28"/>
  <c r="N34" i="28"/>
  <c r="N33" i="28"/>
  <c r="N32" i="28"/>
  <c r="P38" i="28"/>
  <c r="O7" i="30"/>
  <c r="N23" i="30"/>
  <c r="N22" i="30"/>
  <c r="O7" i="28"/>
  <c r="N67" i="28"/>
  <c r="P20" i="30"/>
  <c r="P55" i="28"/>
  <c r="N38" i="30"/>
  <c r="N38" i="28"/>
  <c r="P45" i="28"/>
  <c r="N55" i="28"/>
  <c r="N33" i="30"/>
  <c r="N20" i="30"/>
  <c r="O33" i="30"/>
  <c r="P38" i="30"/>
  <c r="P45" i="30" s="1"/>
  <c r="O12" i="30"/>
  <c r="O46" i="30"/>
  <c r="O38" i="30"/>
  <c r="N21" i="30"/>
  <c r="P7" i="30"/>
  <c r="P12" i="30"/>
  <c r="N12" i="30"/>
  <c r="U46" i="30"/>
  <c r="P46" i="30"/>
  <c r="N46" i="30"/>
  <c r="U38" i="30"/>
  <c r="U20" i="30"/>
  <c r="N29" i="28"/>
  <c r="P67" i="28"/>
  <c r="N45" i="28"/>
  <c r="O45" i="28"/>
  <c r="U45" i="28"/>
  <c r="O67" i="28"/>
  <c r="U67" i="28"/>
  <c r="U55" i="28"/>
  <c r="O55" i="28"/>
  <c r="N7" i="28"/>
  <c r="N17" i="28"/>
  <c r="P7" i="28"/>
  <c r="U29" i="28"/>
  <c r="U17" i="28"/>
  <c r="U7" i="28"/>
  <c r="P29" i="28"/>
  <c r="P17" i="28"/>
  <c r="O17" i="28"/>
  <c r="O29" i="28"/>
  <c r="U38" i="28"/>
  <c r="Y3" i="22"/>
  <c r="Y3" i="45" s="1"/>
  <c r="Y50" i="45" s="1"/>
  <c r="N97" i="45" s="1"/>
  <c r="Y3" i="21"/>
  <c r="Y27" i="21" s="1"/>
  <c r="X3" i="20"/>
  <c r="X12" i="20" s="1"/>
  <c r="M21" i="20" s="1"/>
  <c r="M21" i="19"/>
  <c r="X12" i="19"/>
  <c r="O19" i="30" l="1"/>
  <c r="N19" i="30"/>
  <c r="O45" i="30"/>
  <c r="N66" i="28"/>
  <c r="O28" i="28"/>
  <c r="N45" i="30"/>
  <c r="P66" i="28"/>
  <c r="N28" i="28"/>
  <c r="O66" i="28"/>
  <c r="Y3" i="23"/>
  <c r="Y3" i="33" s="1"/>
  <c r="N51" i="21"/>
  <c r="Y27" i="22"/>
  <c r="N51" i="22" s="1"/>
  <c r="P19" i="30"/>
  <c r="U19" i="30"/>
  <c r="U45" i="30"/>
  <c r="U66" i="28"/>
  <c r="P28" i="28"/>
  <c r="U28" i="28"/>
  <c r="Y38" i="33" l="1"/>
  <c r="N73" i="33"/>
  <c r="Y3" i="28"/>
  <c r="Y3" i="12"/>
  <c r="Y3" i="30"/>
  <c r="Y27" i="23"/>
  <c r="N51" i="23"/>
  <c r="C103" i="12"/>
  <c r="Y41" i="28" l="1"/>
  <c r="N79" i="28"/>
  <c r="Y29" i="30"/>
  <c r="N55" i="30"/>
  <c r="N99" i="12"/>
  <c r="Y51" i="12"/>
  <c r="J95" i="12"/>
  <c r="J143" i="12" s="1"/>
  <c r="J96" i="12"/>
  <c r="J144" i="12" s="1"/>
  <c r="U55" i="12"/>
  <c r="U56" i="12"/>
  <c r="U57" i="12"/>
  <c r="U58" i="12"/>
  <c r="U59" i="12"/>
  <c r="U60" i="12"/>
  <c r="U61" i="12"/>
  <c r="U62" i="12"/>
  <c r="U63" i="12"/>
  <c r="U64" i="12"/>
  <c r="U67" i="12"/>
  <c r="U68" i="12"/>
  <c r="U69" i="12"/>
  <c r="U70" i="12"/>
  <c r="U71" i="12"/>
  <c r="U72" i="12"/>
  <c r="U73" i="12"/>
  <c r="U74" i="12"/>
  <c r="U75" i="12"/>
  <c r="U76" i="12"/>
  <c r="U77" i="12"/>
  <c r="U78" i="12"/>
  <c r="U79" i="12"/>
  <c r="U80" i="12"/>
  <c r="U81" i="12"/>
  <c r="U82" i="12"/>
  <c r="U83" i="12"/>
  <c r="U84" i="12"/>
  <c r="U85" i="12"/>
  <c r="U86" i="12"/>
  <c r="U87" i="12"/>
  <c r="U88" i="12"/>
  <c r="U89" i="12"/>
  <c r="U90" i="12"/>
  <c r="U91" i="12"/>
  <c r="U92" i="12"/>
  <c r="U93" i="12"/>
  <c r="U7" i="12"/>
  <c r="U8" i="12"/>
  <c r="U9" i="12"/>
  <c r="U10" i="12"/>
  <c r="U11" i="12"/>
  <c r="U12" i="12"/>
  <c r="U13" i="12"/>
  <c r="U14" i="12"/>
  <c r="U15" i="12"/>
  <c r="U16" i="12"/>
  <c r="U19" i="12"/>
  <c r="U20" i="12"/>
  <c r="U21" i="12"/>
  <c r="U22" i="12"/>
  <c r="U23" i="12"/>
  <c r="U24" i="12"/>
  <c r="U25" i="12"/>
  <c r="U26" i="12"/>
  <c r="U27" i="12"/>
  <c r="U28" i="12"/>
  <c r="U29" i="12"/>
  <c r="U30" i="12"/>
  <c r="U31" i="12"/>
  <c r="U32" i="12"/>
  <c r="U33" i="12"/>
  <c r="U34" i="12"/>
  <c r="U35" i="12"/>
  <c r="U36" i="12"/>
  <c r="U37" i="12"/>
  <c r="U38" i="12"/>
  <c r="U39" i="12"/>
  <c r="U40" i="12"/>
  <c r="U41" i="12"/>
  <c r="U42" i="12"/>
  <c r="U43" i="12"/>
  <c r="U44" i="12"/>
  <c r="U45" i="12"/>
  <c r="U95" i="12" l="1"/>
  <c r="U96" i="12"/>
  <c r="U46" i="12"/>
  <c r="U94" i="12"/>
  <c r="U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J31" i="23"/>
  <c r="E31" i="23"/>
  <c r="D31" i="23"/>
  <c r="C31" i="23"/>
  <c r="J21" i="23"/>
  <c r="J69" i="23" s="1"/>
  <c r="E21" i="23"/>
  <c r="D21" i="23"/>
  <c r="C21" i="23"/>
  <c r="J7" i="23"/>
  <c r="E7" i="23"/>
  <c r="D7" i="23"/>
  <c r="C7" i="23"/>
  <c r="E45" i="22"/>
  <c r="D45" i="22"/>
  <c r="C45" i="22"/>
  <c r="J31" i="22"/>
  <c r="J48" i="22" s="1"/>
  <c r="E31" i="22"/>
  <c r="D31" i="22"/>
  <c r="C31" i="22"/>
  <c r="J21" i="22"/>
  <c r="E21" i="22"/>
  <c r="D21" i="22"/>
  <c r="C21" i="22"/>
  <c r="J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G12" i="16"/>
  <c r="E45" i="21"/>
  <c r="D45" i="21"/>
  <c r="C45" i="21"/>
  <c r="J31" i="21"/>
  <c r="E31" i="21"/>
  <c r="D31" i="21"/>
  <c r="C31" i="21"/>
  <c r="E7" i="21"/>
  <c r="D7" i="21"/>
  <c r="C7" i="21"/>
  <c r="J21" i="21"/>
  <c r="J69" i="21" s="1"/>
  <c r="E21" i="21"/>
  <c r="D21" i="21"/>
  <c r="C21" i="21"/>
  <c r="I18" i="20"/>
  <c r="D9" i="20"/>
  <c r="O7" i="20" s="1"/>
  <c r="C9" i="20"/>
  <c r="N8" i="20" s="1"/>
  <c r="B9" i="20"/>
  <c r="M7" i="20" s="1"/>
  <c r="A23" i="20"/>
  <c r="A14" i="20"/>
  <c r="D26" i="20"/>
  <c r="C26" i="20"/>
  <c r="B26" i="20"/>
  <c r="D25" i="20"/>
  <c r="C25" i="20"/>
  <c r="B25" i="20"/>
  <c r="D18" i="20"/>
  <c r="C18" i="20"/>
  <c r="B18" i="20"/>
  <c r="M17" i="20" s="1"/>
  <c r="J55" i="23" l="1"/>
  <c r="J55" i="22"/>
  <c r="J48" i="21"/>
  <c r="U45" i="21" s="1"/>
  <c r="J55" i="21"/>
  <c r="U23" i="21"/>
  <c r="U22" i="21"/>
  <c r="T16" i="20"/>
  <c r="T17" i="20"/>
  <c r="T8" i="20"/>
  <c r="T7" i="20"/>
  <c r="I27" i="20"/>
  <c r="C27" i="20"/>
  <c r="O8" i="20"/>
  <c r="O9" i="20" s="1"/>
  <c r="M8" i="20"/>
  <c r="M9" i="20" s="1"/>
  <c r="P23" i="21"/>
  <c r="P22" i="21"/>
  <c r="P37" i="21"/>
  <c r="P40" i="21"/>
  <c r="P32" i="21"/>
  <c r="P35" i="21"/>
  <c r="P43" i="21"/>
  <c r="P33" i="21"/>
  <c r="P34" i="21"/>
  <c r="P38" i="21"/>
  <c r="P44" i="21"/>
  <c r="P41" i="21"/>
  <c r="P39" i="21"/>
  <c r="P42" i="21"/>
  <c r="P36" i="21"/>
  <c r="P22" i="22"/>
  <c r="P23" i="22"/>
  <c r="P46" i="22"/>
  <c r="P47" i="22"/>
  <c r="O23" i="21"/>
  <c r="O22" i="21"/>
  <c r="C55" i="21"/>
  <c r="N14" i="21"/>
  <c r="N10" i="21"/>
  <c r="N18" i="21"/>
  <c r="N13" i="21"/>
  <c r="N9" i="21"/>
  <c r="N17" i="21"/>
  <c r="N19" i="21"/>
  <c r="N12" i="21"/>
  <c r="N20" i="21"/>
  <c r="N16" i="21"/>
  <c r="N15" i="21"/>
  <c r="N8" i="21"/>
  <c r="N11" i="21"/>
  <c r="C48" i="21"/>
  <c r="N47" i="21"/>
  <c r="N46" i="21"/>
  <c r="N10" i="22"/>
  <c r="N18" i="22"/>
  <c r="N13" i="22"/>
  <c r="N15" i="22"/>
  <c r="N16" i="22"/>
  <c r="N12" i="22"/>
  <c r="N11" i="22"/>
  <c r="N19" i="22"/>
  <c r="N8" i="22"/>
  <c r="N14" i="22"/>
  <c r="N20" i="22"/>
  <c r="N9" i="22"/>
  <c r="N17" i="22"/>
  <c r="N33" i="22"/>
  <c r="N41" i="22"/>
  <c r="N36" i="22"/>
  <c r="N44" i="22"/>
  <c r="N38" i="22"/>
  <c r="N39" i="22"/>
  <c r="N34" i="22"/>
  <c r="N42" i="22"/>
  <c r="N37" i="22"/>
  <c r="N35" i="22"/>
  <c r="N43" i="22"/>
  <c r="N40" i="22"/>
  <c r="N32" i="22"/>
  <c r="O46" i="22"/>
  <c r="O47" i="22"/>
  <c r="O47" i="21"/>
  <c r="O46" i="21"/>
  <c r="D24" i="22"/>
  <c r="O7" i="22" s="1"/>
  <c r="O15" i="22"/>
  <c r="O10" i="22"/>
  <c r="O18" i="22"/>
  <c r="O17" i="22"/>
  <c r="O13" i="22"/>
  <c r="O8" i="22"/>
  <c r="O12" i="22"/>
  <c r="O16" i="22"/>
  <c r="O9" i="22"/>
  <c r="O11" i="22"/>
  <c r="O19" i="22"/>
  <c r="O20" i="22"/>
  <c r="O14" i="22"/>
  <c r="O38" i="22"/>
  <c r="O35" i="22"/>
  <c r="O33" i="22"/>
  <c r="O41" i="22"/>
  <c r="O36" i="22"/>
  <c r="O44" i="22"/>
  <c r="O39" i="22"/>
  <c r="O40" i="22"/>
  <c r="O34" i="22"/>
  <c r="O42" i="22"/>
  <c r="O43" i="22"/>
  <c r="O37" i="22"/>
  <c r="O32" i="22"/>
  <c r="O40" i="21"/>
  <c r="O36" i="21"/>
  <c r="O37" i="21"/>
  <c r="O35" i="21"/>
  <c r="O43" i="21"/>
  <c r="O38" i="21"/>
  <c r="O33" i="21"/>
  <c r="O41" i="21"/>
  <c r="O44" i="21"/>
  <c r="O42" i="21"/>
  <c r="O32" i="21"/>
  <c r="O39" i="21"/>
  <c r="O34" i="21"/>
  <c r="O11" i="21"/>
  <c r="O19" i="21"/>
  <c r="O14" i="21"/>
  <c r="O10" i="21"/>
  <c r="O9" i="21"/>
  <c r="O17" i="21"/>
  <c r="O16" i="21"/>
  <c r="O12" i="21"/>
  <c r="O20" i="21"/>
  <c r="O8" i="21"/>
  <c r="O15" i="21"/>
  <c r="O18" i="21"/>
  <c r="O13" i="21"/>
  <c r="P16" i="21"/>
  <c r="P19" i="21"/>
  <c r="P18" i="21"/>
  <c r="P13" i="21"/>
  <c r="P11" i="21"/>
  <c r="P12" i="21"/>
  <c r="P14" i="21"/>
  <c r="P8" i="21"/>
  <c r="P9" i="21"/>
  <c r="P17" i="21"/>
  <c r="P20" i="21"/>
  <c r="P10" i="21"/>
  <c r="P15" i="21"/>
  <c r="P46" i="21"/>
  <c r="P47" i="21"/>
  <c r="P12" i="22"/>
  <c r="P20" i="22"/>
  <c r="P9" i="22"/>
  <c r="P15" i="22"/>
  <c r="P8" i="22"/>
  <c r="P10" i="22"/>
  <c r="P18" i="22"/>
  <c r="P13" i="22"/>
  <c r="P17" i="22"/>
  <c r="P16" i="22"/>
  <c r="P14" i="22"/>
  <c r="P11" i="22"/>
  <c r="P19" i="22"/>
  <c r="P35" i="22"/>
  <c r="P43" i="22"/>
  <c r="P38" i="22"/>
  <c r="P33" i="22"/>
  <c r="P41" i="22"/>
  <c r="P37" i="22"/>
  <c r="P40" i="22"/>
  <c r="P36" i="22"/>
  <c r="P44" i="22"/>
  <c r="P39" i="22"/>
  <c r="P32" i="22"/>
  <c r="P34" i="22"/>
  <c r="P42" i="22"/>
  <c r="O23" i="22"/>
  <c r="O22" i="22"/>
  <c r="U39" i="21"/>
  <c r="U34" i="21"/>
  <c r="U42" i="21"/>
  <c r="U37" i="21"/>
  <c r="U44" i="21"/>
  <c r="U40" i="21"/>
  <c r="U35" i="21"/>
  <c r="U43" i="21"/>
  <c r="U32" i="21"/>
  <c r="U38" i="21"/>
  <c r="U36" i="21"/>
  <c r="U33" i="21"/>
  <c r="U41" i="21"/>
  <c r="C24" i="21"/>
  <c r="N21" i="21" s="1"/>
  <c r="N23" i="21"/>
  <c r="N22" i="21"/>
  <c r="N35" i="21"/>
  <c r="N43" i="21"/>
  <c r="N32" i="21"/>
  <c r="N38" i="21"/>
  <c r="N39" i="21"/>
  <c r="N40" i="21"/>
  <c r="N33" i="21"/>
  <c r="N41" i="21"/>
  <c r="N37" i="21"/>
  <c r="N36" i="21"/>
  <c r="N44" i="21"/>
  <c r="N34" i="21"/>
  <c r="N42" i="21"/>
  <c r="N23" i="22"/>
  <c r="N22" i="22"/>
  <c r="N47" i="22"/>
  <c r="N46" i="22"/>
  <c r="C24" i="23"/>
  <c r="N22" i="23" s="1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8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32" i="23"/>
  <c r="P33" i="23"/>
  <c r="P34" i="23"/>
  <c r="P35" i="23"/>
  <c r="P36" i="23"/>
  <c r="P37" i="23"/>
  <c r="P38" i="23"/>
  <c r="P39" i="23"/>
  <c r="P40" i="23"/>
  <c r="P41" i="23"/>
  <c r="P42" i="23"/>
  <c r="P43" i="23"/>
  <c r="P44" i="23"/>
  <c r="P32" i="23"/>
  <c r="N47" i="23"/>
  <c r="N46" i="23"/>
  <c r="P46" i="23"/>
  <c r="P47" i="23"/>
  <c r="O8" i="23"/>
  <c r="O9" i="23"/>
  <c r="O10" i="23"/>
  <c r="O11" i="23"/>
  <c r="O12" i="23"/>
  <c r="O13" i="23"/>
  <c r="O14" i="23"/>
  <c r="O15" i="23"/>
  <c r="O16" i="23"/>
  <c r="O17" i="23"/>
  <c r="O18" i="23"/>
  <c r="O19" i="23"/>
  <c r="O20" i="23"/>
  <c r="U8" i="23"/>
  <c r="U9" i="23"/>
  <c r="U10" i="23"/>
  <c r="U11" i="23"/>
  <c r="U12" i="23"/>
  <c r="U13" i="23"/>
  <c r="U14" i="23"/>
  <c r="U15" i="23"/>
  <c r="U16" i="23"/>
  <c r="U17" i="23"/>
  <c r="U18" i="23"/>
  <c r="U19" i="23"/>
  <c r="U20" i="23"/>
  <c r="O32" i="23"/>
  <c r="O33" i="23"/>
  <c r="O34" i="23"/>
  <c r="O35" i="23"/>
  <c r="O36" i="23"/>
  <c r="O37" i="23"/>
  <c r="O38" i="23"/>
  <c r="O39" i="23"/>
  <c r="O40" i="23"/>
  <c r="O41" i="23"/>
  <c r="O42" i="23"/>
  <c r="O43" i="23"/>
  <c r="O44" i="23"/>
  <c r="U32" i="23"/>
  <c r="U33" i="23"/>
  <c r="U34" i="23"/>
  <c r="U35" i="23"/>
  <c r="U36" i="23"/>
  <c r="U37" i="23"/>
  <c r="U38" i="23"/>
  <c r="U39" i="23"/>
  <c r="U40" i="23"/>
  <c r="U41" i="23"/>
  <c r="U42" i="23"/>
  <c r="U43" i="23"/>
  <c r="U44" i="23"/>
  <c r="O47" i="23"/>
  <c r="O46" i="23"/>
  <c r="U46" i="23"/>
  <c r="U47" i="23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2" i="22"/>
  <c r="U23" i="22"/>
  <c r="E24" i="23"/>
  <c r="P22" i="23" s="1"/>
  <c r="E48" i="21"/>
  <c r="L13" i="16"/>
  <c r="E24" i="21"/>
  <c r="O17" i="20"/>
  <c r="D24" i="23"/>
  <c r="O23" i="23" s="1"/>
  <c r="J24" i="23"/>
  <c r="D48" i="21"/>
  <c r="O16" i="20"/>
  <c r="L10" i="16"/>
  <c r="K27" i="16"/>
  <c r="L27" i="16" s="1"/>
  <c r="D69" i="21"/>
  <c r="M16" i="20"/>
  <c r="M18" i="20" s="1"/>
  <c r="K10" i="16"/>
  <c r="D55" i="21"/>
  <c r="E55" i="21"/>
  <c r="K42" i="16"/>
  <c r="L42" i="16" s="1"/>
  <c r="E69" i="21"/>
  <c r="C69" i="21"/>
  <c r="K12" i="16"/>
  <c r="L12" i="16" s="1"/>
  <c r="K40" i="16"/>
  <c r="L40" i="16" s="1"/>
  <c r="K39" i="16"/>
  <c r="L39" i="16" s="1"/>
  <c r="C55" i="23"/>
  <c r="E55" i="23"/>
  <c r="D55" i="23"/>
  <c r="D69" i="23"/>
  <c r="K43" i="16"/>
  <c r="L43" i="16" s="1"/>
  <c r="C48" i="23"/>
  <c r="E48" i="23"/>
  <c r="J48" i="23"/>
  <c r="C69" i="23"/>
  <c r="E69" i="23"/>
  <c r="D48" i="23"/>
  <c r="C55" i="22"/>
  <c r="C24" i="22"/>
  <c r="N7" i="22" s="1"/>
  <c r="E55" i="22"/>
  <c r="E24" i="22"/>
  <c r="J24" i="22"/>
  <c r="K24" i="16"/>
  <c r="L24" i="16" s="1"/>
  <c r="K25" i="16"/>
  <c r="L25" i="16" s="1"/>
  <c r="C48" i="22"/>
  <c r="N45" i="22" s="1"/>
  <c r="D55" i="22"/>
  <c r="D48" i="22"/>
  <c r="O31" i="22" s="1"/>
  <c r="K28" i="16"/>
  <c r="L28" i="16" s="1"/>
  <c r="E48" i="22"/>
  <c r="D24" i="21"/>
  <c r="J24" i="21"/>
  <c r="N16" i="20"/>
  <c r="N17" i="20"/>
  <c r="N7" i="20"/>
  <c r="N9" i="20" s="1"/>
  <c r="B27" i="20"/>
  <c r="D27" i="20"/>
  <c r="U22" i="23" l="1"/>
  <c r="J72" i="23"/>
  <c r="U7" i="22"/>
  <c r="M24" i="16" s="1"/>
  <c r="J72" i="22"/>
  <c r="J72" i="21"/>
  <c r="N21" i="23"/>
  <c r="N7" i="23"/>
  <c r="N24" i="23" s="1"/>
  <c r="M9" i="16"/>
  <c r="U21" i="21"/>
  <c r="U7" i="21"/>
  <c r="N23" i="23"/>
  <c r="O21" i="22"/>
  <c r="O24" i="22" s="1"/>
  <c r="O21" i="23"/>
  <c r="T9" i="20"/>
  <c r="T18" i="20"/>
  <c r="E72" i="21"/>
  <c r="P21" i="23"/>
  <c r="P23" i="23"/>
  <c r="P7" i="23"/>
  <c r="P7" i="21"/>
  <c r="N7" i="21"/>
  <c r="N24" i="21" s="1"/>
  <c r="O7" i="23"/>
  <c r="O22" i="23"/>
  <c r="P21" i="21"/>
  <c r="C72" i="21"/>
  <c r="U21" i="23"/>
  <c r="U23" i="23"/>
  <c r="U7" i="23"/>
  <c r="M39" i="16" s="1"/>
  <c r="U31" i="21"/>
  <c r="U48" i="21" s="1"/>
  <c r="G42" i="16"/>
  <c r="G39" i="16"/>
  <c r="K46" i="16"/>
  <c r="L46" i="16" s="1"/>
  <c r="P21" i="22"/>
  <c r="O18" i="20"/>
  <c r="U21" i="22"/>
  <c r="M25" i="16" s="1"/>
  <c r="K15" i="16"/>
  <c r="L15" i="16" s="1"/>
  <c r="N21" i="22"/>
  <c r="N24" i="22" s="1"/>
  <c r="P7" i="22"/>
  <c r="K16" i="16"/>
  <c r="L16" i="16" s="1"/>
  <c r="N18" i="20"/>
  <c r="K45" i="16"/>
  <c r="L45" i="16" s="1"/>
  <c r="D72" i="21"/>
  <c r="C72" i="23"/>
  <c r="U31" i="23"/>
  <c r="M42" i="16" s="1"/>
  <c r="N31" i="23"/>
  <c r="U45" i="23"/>
  <c r="M43" i="16" s="1"/>
  <c r="N45" i="23"/>
  <c r="D72" i="23"/>
  <c r="O31" i="23"/>
  <c r="E72" i="23"/>
  <c r="O45" i="23"/>
  <c r="P31" i="23"/>
  <c r="P45" i="23"/>
  <c r="E72" i="22"/>
  <c r="P31" i="22"/>
  <c r="D72" i="22"/>
  <c r="O45" i="22"/>
  <c r="O48" i="22" s="1"/>
  <c r="K31" i="16"/>
  <c r="L31" i="16" s="1"/>
  <c r="G27" i="16"/>
  <c r="U31" i="22"/>
  <c r="M27" i="16" s="1"/>
  <c r="U45" i="22"/>
  <c r="M28" i="16" s="1"/>
  <c r="G24" i="16"/>
  <c r="C72" i="22"/>
  <c r="N31" i="22"/>
  <c r="N48" i="22" s="1"/>
  <c r="P45" i="22"/>
  <c r="K30" i="16"/>
  <c r="L30" i="16" s="1"/>
  <c r="O21" i="21"/>
  <c r="O7" i="21"/>
  <c r="O31" i="21"/>
  <c r="O45" i="21"/>
  <c r="P31" i="21"/>
  <c r="P45" i="21"/>
  <c r="M12" i="16"/>
  <c r="N31" i="21"/>
  <c r="N45" i="21"/>
  <c r="D18" i="19"/>
  <c r="O17" i="19" s="1"/>
  <c r="C18" i="19"/>
  <c r="N17" i="19" s="1"/>
  <c r="D26" i="19"/>
  <c r="C26" i="19"/>
  <c r="B26" i="19"/>
  <c r="D25" i="19"/>
  <c r="C25" i="19"/>
  <c r="B25" i="19"/>
  <c r="B18" i="19"/>
  <c r="M17" i="19" s="1"/>
  <c r="T17" i="19"/>
  <c r="T16" i="19"/>
  <c r="T8" i="19"/>
  <c r="O8" i="19"/>
  <c r="M8" i="19"/>
  <c r="N8" i="19"/>
  <c r="N7" i="19"/>
  <c r="U24" i="21" l="1"/>
  <c r="O24" i="23"/>
  <c r="P24" i="21"/>
  <c r="U24" i="22"/>
  <c r="P24" i="23"/>
  <c r="U24" i="23"/>
  <c r="M40" i="16"/>
  <c r="P24" i="22"/>
  <c r="O16" i="19"/>
  <c r="O18" i="19" s="1"/>
  <c r="G15" i="16"/>
  <c r="C27" i="19"/>
  <c r="N16" i="19"/>
  <c r="N18" i="19" s="1"/>
  <c r="T18" i="19"/>
  <c r="G9" i="16"/>
  <c r="O24" i="21"/>
  <c r="M13" i="16"/>
  <c r="M10" i="16"/>
  <c r="G45" i="16"/>
  <c r="O48" i="23"/>
  <c r="N48" i="23"/>
  <c r="P48" i="23"/>
  <c r="U48" i="23"/>
  <c r="U48" i="22"/>
  <c r="G30" i="16"/>
  <c r="P48" i="22"/>
  <c r="O48" i="21"/>
  <c r="P48" i="21"/>
  <c r="N48" i="21"/>
  <c r="M16" i="19"/>
  <c r="M18" i="19" s="1"/>
  <c r="T7" i="19"/>
  <c r="T9" i="19" s="1"/>
  <c r="M7" i="19"/>
  <c r="M9" i="19" s="1"/>
  <c r="O7" i="19"/>
  <c r="N9" i="19"/>
  <c r="B27" i="19"/>
  <c r="D27" i="19"/>
  <c r="O9" i="19" l="1"/>
  <c r="L9" i="16"/>
  <c r="K9" i="16"/>
  <c r="N7" i="12" l="1"/>
  <c r="O7" i="12"/>
  <c r="N8" i="12"/>
  <c r="O8" i="12"/>
  <c r="N9" i="12"/>
  <c r="O9" i="12"/>
  <c r="N10" i="12"/>
  <c r="O10" i="12"/>
  <c r="N11" i="12"/>
  <c r="O11" i="12"/>
  <c r="N12" i="12"/>
  <c r="O12" i="12"/>
  <c r="N13" i="12"/>
  <c r="O13" i="12"/>
  <c r="N14" i="12"/>
  <c r="O14" i="12"/>
  <c r="N15" i="12"/>
  <c r="O15" i="12"/>
  <c r="N16" i="12"/>
  <c r="O16" i="12"/>
  <c r="N17" i="12"/>
  <c r="O17" i="12"/>
  <c r="N18" i="12"/>
  <c r="O18" i="12"/>
  <c r="N19" i="12"/>
  <c r="O19" i="12"/>
  <c r="N20" i="12"/>
  <c r="O20" i="12"/>
  <c r="N21" i="12"/>
  <c r="O21" i="12"/>
  <c r="N22" i="12"/>
  <c r="O22" i="12"/>
  <c r="N23" i="12"/>
  <c r="O23" i="12"/>
  <c r="N24" i="12"/>
  <c r="O24" i="12"/>
  <c r="N25" i="12"/>
  <c r="O25" i="12"/>
  <c r="N26" i="12"/>
  <c r="O26" i="12"/>
  <c r="N27" i="12"/>
  <c r="O27" i="12"/>
  <c r="N28" i="12"/>
  <c r="O28" i="12"/>
  <c r="N29" i="12"/>
  <c r="O29" i="12"/>
  <c r="N30" i="12"/>
  <c r="O30" i="12"/>
  <c r="N31" i="12"/>
  <c r="O31" i="12"/>
  <c r="N32" i="12"/>
  <c r="O32" i="12"/>
  <c r="N33" i="12"/>
  <c r="O33" i="12"/>
  <c r="N34" i="12"/>
  <c r="O34" i="12"/>
  <c r="N35" i="12"/>
  <c r="O35" i="12"/>
  <c r="N36" i="12"/>
  <c r="O36" i="12"/>
  <c r="N37" i="12"/>
  <c r="O37" i="12"/>
  <c r="N38" i="12"/>
  <c r="O38" i="12"/>
  <c r="N39" i="12"/>
  <c r="O39" i="12"/>
  <c r="N40" i="12"/>
  <c r="O40" i="12"/>
  <c r="N41" i="12"/>
  <c r="O41" i="12"/>
  <c r="N42" i="12"/>
  <c r="O42" i="12"/>
  <c r="N43" i="12"/>
  <c r="O43" i="12"/>
  <c r="N44" i="12"/>
  <c r="O44" i="12"/>
  <c r="N45" i="12"/>
  <c r="O45" i="12"/>
  <c r="O55" i="12" l="1"/>
  <c r="P55" i="12"/>
  <c r="O56" i="12"/>
  <c r="P56" i="12"/>
  <c r="O57" i="12"/>
  <c r="P57" i="12"/>
  <c r="O58" i="12"/>
  <c r="P58" i="12"/>
  <c r="O59" i="12"/>
  <c r="P59" i="12"/>
  <c r="O60" i="12"/>
  <c r="P60" i="12"/>
  <c r="O61" i="12"/>
  <c r="P61" i="12"/>
  <c r="O62" i="12"/>
  <c r="P62" i="12"/>
  <c r="O63" i="12"/>
  <c r="P63" i="12"/>
  <c r="O64" i="12"/>
  <c r="P64" i="12"/>
  <c r="O65" i="12"/>
  <c r="P65" i="12"/>
  <c r="O66" i="12"/>
  <c r="P66" i="12"/>
  <c r="O67" i="12"/>
  <c r="P67" i="12"/>
  <c r="O68" i="12"/>
  <c r="P68" i="12"/>
  <c r="O69" i="12"/>
  <c r="P69" i="12"/>
  <c r="O70" i="12"/>
  <c r="P70" i="12"/>
  <c r="O71" i="12"/>
  <c r="P71" i="12"/>
  <c r="O72" i="12"/>
  <c r="P72" i="12"/>
  <c r="O73" i="12"/>
  <c r="P73" i="12"/>
  <c r="O74" i="12"/>
  <c r="P74" i="12"/>
  <c r="O75" i="12"/>
  <c r="P75" i="12"/>
  <c r="O76" i="12"/>
  <c r="P76" i="12"/>
  <c r="O77" i="12"/>
  <c r="P77" i="12"/>
  <c r="O78" i="12"/>
  <c r="P78" i="12"/>
  <c r="O79" i="12"/>
  <c r="P79" i="12"/>
  <c r="O80" i="12"/>
  <c r="P80" i="12"/>
  <c r="O81" i="12"/>
  <c r="P81" i="12"/>
  <c r="O82" i="12"/>
  <c r="P82" i="12"/>
  <c r="O83" i="12"/>
  <c r="P83" i="12"/>
  <c r="O84" i="12"/>
  <c r="P84" i="12"/>
  <c r="O85" i="12"/>
  <c r="P85" i="12"/>
  <c r="O86" i="12"/>
  <c r="P86" i="12"/>
  <c r="O87" i="12"/>
  <c r="P87" i="12"/>
  <c r="O88" i="12"/>
  <c r="P88" i="12"/>
  <c r="O89" i="12"/>
  <c r="P89" i="12"/>
  <c r="O90" i="12"/>
  <c r="P90" i="12"/>
  <c r="O91" i="12"/>
  <c r="P91" i="12"/>
  <c r="O92" i="12"/>
  <c r="P92" i="12"/>
  <c r="O93" i="12"/>
  <c r="P93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O46" i="12"/>
  <c r="D95" i="12"/>
  <c r="D143" i="12" s="1"/>
  <c r="E95" i="12"/>
  <c r="E143" i="12" s="1"/>
  <c r="D96" i="12"/>
  <c r="D144" i="12" s="1"/>
  <c r="E96" i="12"/>
  <c r="E144" i="12" s="1"/>
  <c r="O48" i="12"/>
  <c r="P94" i="12" l="1"/>
  <c r="O94" i="12"/>
  <c r="P46" i="12"/>
  <c r="P96" i="12"/>
  <c r="P95" i="12"/>
  <c r="P48" i="12"/>
  <c r="O96" i="12"/>
  <c r="O95" i="12"/>
  <c r="C95" i="12"/>
  <c r="C143" i="12" s="1"/>
  <c r="C96" i="12"/>
  <c r="C144" i="12" s="1"/>
  <c r="N93" i="12"/>
  <c r="N92" i="12"/>
  <c r="N91" i="12"/>
  <c r="N90" i="12"/>
  <c r="N89" i="12"/>
  <c r="N88" i="12"/>
  <c r="N87" i="12"/>
  <c r="N86" i="12"/>
  <c r="N85" i="12"/>
  <c r="N84" i="12"/>
  <c r="N83" i="12"/>
  <c r="N82" i="12"/>
  <c r="N81" i="12"/>
  <c r="N80" i="12"/>
  <c r="N79" i="12"/>
  <c r="N78" i="12"/>
  <c r="N77" i="12"/>
  <c r="N76" i="12"/>
  <c r="N75" i="12"/>
  <c r="N74" i="12"/>
  <c r="N73" i="12"/>
  <c r="N72" i="12"/>
  <c r="N71" i="12"/>
  <c r="N70" i="12"/>
  <c r="N69" i="12"/>
  <c r="N68" i="12"/>
  <c r="N67" i="12"/>
  <c r="N66" i="12"/>
  <c r="N65" i="12"/>
  <c r="N64" i="12"/>
  <c r="N63" i="12"/>
  <c r="N62" i="12"/>
  <c r="N61" i="12"/>
  <c r="N60" i="12"/>
  <c r="N59" i="12"/>
  <c r="N58" i="12"/>
  <c r="N57" i="12"/>
  <c r="N56" i="12"/>
  <c r="N55" i="12"/>
  <c r="N48" i="12"/>
  <c r="N46" i="12" l="1"/>
  <c r="N94" i="12"/>
  <c r="N96" i="12"/>
  <c r="N95" i="12"/>
</calcChain>
</file>

<file path=xl/sharedStrings.xml><?xml version="1.0" encoding="utf-8"?>
<sst xmlns="http://schemas.openxmlformats.org/spreadsheetml/2006/main" count="1214" uniqueCount="95">
  <si>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</si>
  <si>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</si>
  <si>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</si>
  <si>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</si>
  <si>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</si>
  <si>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</si>
  <si>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</si>
  <si>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</si>
  <si>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</si>
  <si>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</si>
  <si>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</si>
  <si>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</si>
  <si>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</si>
  <si>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</si>
  <si>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</si>
  <si>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</si>
  <si>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</si>
  <si>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</si>
  <si>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</si>
  <si>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</si>
  <si>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</si>
  <si>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</si>
  <si>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</si>
  <si>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</si>
  <si>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</si>
  <si>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</si>
  <si>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</si>
  <si>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</si>
  <si>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</si>
  <si>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</si>
  <si>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</si>
  <si>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</si>
  <si>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</si>
  <si>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</si>
  <si>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</si>
  <si>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</si>
  <si>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</si>
  <si>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</si>
  <si>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</si>
  <si>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</si>
  <si>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</si>
  <si>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</si>
  <si>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</si>
  <si>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</si>
  <si>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</si>
  <si>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</si>
  <si>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</si>
  <si>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</si>
  <si>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</si>
  <si>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</si>
  <si>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</si>
  <si>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</si>
  <si>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</si>
  <si>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</si>
  <si>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</si>
  <si>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</si>
  <si>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</si>
  <si>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</si>
  <si>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</si>
  <si>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</si>
  <si>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</si>
  <si>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</si>
  <si>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</si>
  <si>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</si>
  <si>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</si>
  <si>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</si>
  <si>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</si>
  <si>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</si>
  <si>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</si>
  <si>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</si>
  <si>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</si>
  <si>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</si>
  <si>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</si>
  <si>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</si>
  <si>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</si>
  <si>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</si>
  <si>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</si>
  <si>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</si>
  <si>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</si>
  <si>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Os dados a partir de 2018, inclusive, incluem um reforço dos pontos de recolha de informação pela Nielsen no canal de distribuição</t>
  </si>
  <si>
    <t xml:space="preserve">DISTRIBUIÇÃO </t>
  </si>
  <si>
    <t>LATA</t>
  </si>
  <si>
    <t>SAC</t>
  </si>
  <si>
    <t>TERRAS DA BEIRA</t>
  </si>
  <si>
    <t>IG</t>
  </si>
  <si>
    <t>DO</t>
  </si>
  <si>
    <r>
      <t xml:space="preserve">D </t>
    </r>
    <r>
      <rPr>
        <b/>
        <sz val="11"/>
        <color theme="0"/>
        <rFont val="Calibri"/>
        <family val="2"/>
      </rPr>
      <t>2024 / 2023</t>
    </r>
  </si>
  <si>
    <r>
      <t xml:space="preserve">D                       </t>
    </r>
    <r>
      <rPr>
        <b/>
        <sz val="11"/>
        <color theme="0"/>
        <rFont val="Calibri"/>
        <family val="2"/>
      </rPr>
      <t>2024 / 2023</t>
    </r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</si>
  <si>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2024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</si>
  <si>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2024/2023</t>
    </r>
  </si>
  <si>
    <r>
      <t>Janeiro - Setembro 2024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2023</t>
    </r>
  </si>
  <si>
    <t>VENDAS ATÉ SETEMBRO</t>
  </si>
  <si>
    <t>janeiro - setembro</t>
  </si>
  <si>
    <t>VARIAÇÃO (JAN-SET)</t>
  </si>
  <si>
    <t>VARIAÇÃO (JAN.-SET)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</si>
</sst>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0\ _€"/>
  </numFmts>
  <fonts count="43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/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0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dashed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dashed">
        <color theme="8" tint="-0.24994659260841701"/>
      </right>
      <top/>
      <bottom/>
      <diagonal/>
    </border>
    <border>
      <left/>
      <right style="dashed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</borders>
  <cellStyleXfs count="11">
    <xf numFmtId="0" fontId="0" fillId="0" borderId="0"/>
    <xf numFmtId="0" fontId="11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2" fillId="0" borderId="0"/>
    <xf numFmtId="0" fontId="2" fillId="0" borderId="0"/>
    <xf numFmtId="0" fontId="42" fillId="0" borderId="0"/>
    <xf numFmtId="0" fontId="2" fillId="0" borderId="0"/>
    <xf numFmtId="0" fontId="42" fillId="0" borderId="0"/>
    <xf numFmtId="0" fontId="2" fillId="0" borderId="0"/>
    <xf numFmtId="0" fontId="1" fillId="0" borderId="0"/>
  </cellStyleXfs>
  <cellXfs count="523">
    <xf numFmtId="0" fontId="0" fillId="0" borderId="0" xfId="0"/>
    <xf numFmtId="0" fontId="5" fillId="0" borderId="0" xfId="0" applyFont="1"/>
    <xf numFmtId="3" fontId="0" fillId="0" borderId="0" xfId="0" applyNumberFormat="1"/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164" fontId="7" fillId="0" borderId="10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 vertical="center"/>
    </xf>
    <xf numFmtId="3" fontId="7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3" xfId="0" applyNumberFormat="1" applyFont="1" applyBorder="1"/>
    <xf numFmtId="164" fontId="7" fillId="0" borderId="12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64" fontId="7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5" fillId="0" borderId="0" xfId="0" applyNumberFormat="1" applyFont="1"/>
    <xf numFmtId="164" fontId="5" fillId="0" borderId="10" xfId="0" applyNumberFormat="1" applyFont="1" applyBorder="1"/>
    <xf numFmtId="2" fontId="0" fillId="0" borderId="15" xfId="0" applyNumberFormat="1" applyBorder="1"/>
    <xf numFmtId="2" fontId="0" fillId="0" borderId="23" xfId="0" applyNumberFormat="1" applyBorder="1"/>
    <xf numFmtId="164" fontId="8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8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5" fillId="0" borderId="26" xfId="0" applyNumberFormat="1" applyFont="1" applyBorder="1"/>
    <xf numFmtId="164" fontId="0" fillId="0" borderId="27" xfId="0" applyNumberFormat="1" applyBorder="1"/>
    <xf numFmtId="0" fontId="4" fillId="2" borderId="29" xfId="0" applyFont="1" applyFill="1" applyBorder="1" applyAlignment="1">
      <alignment horizontal="center"/>
    </xf>
    <xf numFmtId="2" fontId="5" fillId="0" borderId="11" xfId="0" applyNumberFormat="1" applyFont="1" applyBorder="1"/>
    <xf numFmtId="2" fontId="0" fillId="0" borderId="14" xfId="0" applyNumberFormat="1" applyBorder="1"/>
    <xf numFmtId="2" fontId="0" fillId="0" borderId="22" xfId="0" applyNumberFormat="1" applyBorder="1"/>
    <xf numFmtId="164" fontId="7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7" fillId="0" borderId="2" xfId="0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>
      <alignment horizontal="center" vertical="center"/>
    </xf>
    <xf numFmtId="0" fontId="22" fillId="0" borderId="0" xfId="2" applyFont="1" applyAlignment="1">
      <alignment horizontal="center" vertical="center" wrapText="1"/>
    </xf>
    <xf numFmtId="0" fontId="29" fillId="0" borderId="0" xfId="2" applyFont="1" applyAlignment="1">
      <alignment vertical="center"/>
    </xf>
    <xf numFmtId="0" fontId="31" fillId="0" borderId="0" xfId="2" applyFont="1" applyAlignment="1">
      <alignment horizontal="center" vertical="center"/>
    </xf>
    <xf numFmtId="0" fontId="15" fillId="0" borderId="38" xfId="2" applyFont="1" applyBorder="1"/>
    <xf numFmtId="0" fontId="15" fillId="0" borderId="38" xfId="2" applyFont="1" applyBorder="1" applyAlignment="1">
      <alignment horizontal="center" vertical="center"/>
    </xf>
    <xf numFmtId="0" fontId="31" fillId="0" borderId="0" xfId="2" applyFont="1"/>
    <xf numFmtId="0" fontId="33" fillId="0" borderId="0" xfId="2" applyFont="1" applyAlignment="1">
      <alignment vertical="center"/>
    </xf>
    <xf numFmtId="0" fontId="30" fillId="0" borderId="0" xfId="2" applyFont="1"/>
    <xf numFmtId="2" fontId="30" fillId="0" borderId="0" xfId="2" applyNumberFormat="1" applyFont="1"/>
    <xf numFmtId="0" fontId="25" fillId="3" borderId="0" xfId="2" applyFont="1" applyFill="1" applyAlignment="1">
      <alignment horizontal="left" vertical="center" indent="1"/>
    </xf>
    <xf numFmtId="0" fontId="26" fillId="3" borderId="0" xfId="2" applyFont="1" applyFill="1" applyAlignment="1">
      <alignment horizontal="left" vertical="center" indent="1"/>
    </xf>
    <xf numFmtId="0" fontId="15" fillId="3" borderId="0" xfId="2" applyFont="1" applyFill="1" applyAlignment="1">
      <alignment horizontal="center" vertical="center"/>
    </xf>
    <xf numFmtId="0" fontId="34" fillId="0" borderId="0" xfId="2" applyFont="1" applyAlignment="1">
      <alignment vertical="center"/>
    </xf>
    <xf numFmtId="0" fontId="35" fillId="0" borderId="0" xfId="2" applyFont="1"/>
    <xf numFmtId="164" fontId="35" fillId="0" borderId="0" xfId="2" applyNumberFormat="1" applyFont="1"/>
    <xf numFmtId="164" fontId="28" fillId="3" borderId="0" xfId="3" applyNumberFormat="1" applyFont="1" applyFill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/>
    </xf>
    <xf numFmtId="164" fontId="31" fillId="0" borderId="0" xfId="2" applyNumberFormat="1" applyFont="1" applyAlignment="1">
      <alignment horizontal="center" vertical="center"/>
    </xf>
    <xf numFmtId="164" fontId="27" fillId="3" borderId="0" xfId="3" applyNumberFormat="1" applyFont="1" applyFill="1" applyBorder="1" applyAlignment="1">
      <alignment horizontal="right" vertical="center" indent="1"/>
    </xf>
    <xf numFmtId="164" fontId="30" fillId="0" borderId="0" xfId="2" applyNumberFormat="1" applyFont="1" applyAlignment="1">
      <alignment horizontal="right" indent="1"/>
    </xf>
    <xf numFmtId="164" fontId="15" fillId="0" borderId="0" xfId="2" applyNumberFormat="1" applyFont="1" applyAlignment="1">
      <alignment horizontal="right" indent="1"/>
    </xf>
    <xf numFmtId="164" fontId="30" fillId="0" borderId="0" xfId="2" applyNumberFormat="1" applyFont="1"/>
    <xf numFmtId="0" fontId="14" fillId="2" borderId="0" xfId="2" applyFont="1" applyFill="1" applyAlignment="1">
      <alignment horizontal="center" vertical="center"/>
    </xf>
    <xf numFmtId="0" fontId="18" fillId="2" borderId="0" xfId="2" applyFont="1" applyFill="1"/>
    <xf numFmtId="0" fontId="19" fillId="2" borderId="0" xfId="2" applyFont="1" applyFill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2" borderId="9" xfId="0" applyFont="1" applyFill="1" applyBorder="1"/>
    <xf numFmtId="0" fontId="4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7" fillId="0" borderId="17" xfId="0" applyNumberFormat="1" applyFont="1" applyBorder="1" applyAlignment="1">
      <alignment horizontal="center"/>
    </xf>
    <xf numFmtId="165" fontId="7" fillId="0" borderId="18" xfId="0" applyNumberFormat="1" applyFont="1" applyBorder="1" applyAlignment="1">
      <alignment horizontal="center"/>
    </xf>
    <xf numFmtId="3" fontId="4" fillId="2" borderId="45" xfId="0" applyNumberFormat="1" applyFont="1" applyFill="1" applyBorder="1"/>
    <xf numFmtId="3" fontId="4" fillId="2" borderId="46" xfId="0" applyNumberFormat="1" applyFont="1" applyFill="1" applyBorder="1"/>
    <xf numFmtId="164" fontId="4" fillId="2" borderId="46" xfId="0" applyNumberFormat="1" applyFont="1" applyFill="1" applyBorder="1"/>
    <xf numFmtId="165" fontId="4" fillId="2" borderId="44" xfId="0" applyNumberFormat="1" applyFont="1" applyFill="1" applyBorder="1" applyAlignment="1">
      <alignment horizontal="center"/>
    </xf>
    <xf numFmtId="0" fontId="36" fillId="0" borderId="0" xfId="2" applyFont="1"/>
    <xf numFmtId="164" fontId="4" fillId="2" borderId="48" xfId="0" applyNumberFormat="1" applyFont="1" applyFill="1" applyBorder="1"/>
    <xf numFmtId="164" fontId="4" fillId="2" borderId="9" xfId="0" applyNumberFormat="1" applyFont="1" applyFill="1" applyBorder="1"/>
    <xf numFmtId="164" fontId="4" fillId="2" borderId="44" xfId="0" applyNumberFormat="1" applyFont="1" applyFill="1" applyBorder="1"/>
    <xf numFmtId="0" fontId="4" fillId="2" borderId="37" xfId="0" applyFont="1" applyFill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7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7" fillId="0" borderId="16" xfId="0" applyNumberFormat="1" applyFont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0" fontId="39" fillId="0" borderId="0" xfId="2" applyFont="1"/>
    <xf numFmtId="0" fontId="4" fillId="2" borderId="10" xfId="0" applyFont="1" applyFill="1" applyBorder="1"/>
    <xf numFmtId="165" fontId="7" fillId="0" borderId="13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164" fontId="8" fillId="0" borderId="22" xfId="0" applyNumberFormat="1" applyFont="1" applyBorder="1" applyAlignment="1">
      <alignment horizontal="center"/>
    </xf>
    <xf numFmtId="3" fontId="5" fillId="0" borderId="18" xfId="0" applyNumberFormat="1" applyFont="1" applyBorder="1"/>
    <xf numFmtId="4" fontId="7" fillId="0" borderId="11" xfId="0" applyNumberFormat="1" applyFont="1" applyBorder="1" applyAlignment="1">
      <alignment horizontal="center" vertical="center"/>
    </xf>
    <xf numFmtId="4" fontId="7" fillId="0" borderId="12" xfId="0" applyNumberFormat="1" applyFont="1" applyBorder="1" applyAlignment="1">
      <alignment horizontal="center" vertical="center"/>
    </xf>
    <xf numFmtId="4" fontId="5" fillId="0" borderId="11" xfId="0" applyNumberFormat="1" applyFont="1" applyBorder="1"/>
    <xf numFmtId="4" fontId="4" fillId="2" borderId="45" xfId="0" applyNumberFormat="1" applyFont="1" applyFill="1" applyBorder="1"/>
    <xf numFmtId="4" fontId="4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4" fontId="5" fillId="0" borderId="26" xfId="0" applyNumberFormat="1" applyFont="1" applyBorder="1" applyAlignment="1">
      <alignment horizontal="center"/>
    </xf>
    <xf numFmtId="4" fontId="5" fillId="0" borderId="13" xfId="0" applyNumberFormat="1" applyFont="1" applyBorder="1" applyAlignment="1">
      <alignment horizontal="center"/>
    </xf>
    <xf numFmtId="4" fontId="4" fillId="2" borderId="45" xfId="0" applyNumberFormat="1" applyFont="1" applyFill="1" applyBorder="1" applyAlignment="1">
      <alignment horizontal="center"/>
    </xf>
    <xf numFmtId="4" fontId="4" fillId="2" borderId="46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5" fontId="8" fillId="0" borderId="13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165" fontId="38" fillId="2" borderId="44" xfId="0" applyNumberFormat="1" applyFont="1" applyFill="1" applyBorder="1" applyAlignment="1">
      <alignment horizontal="center"/>
    </xf>
    <xf numFmtId="4" fontId="5" fillId="0" borderId="12" xfId="0" applyNumberFormat="1" applyFont="1" applyBorder="1"/>
    <xf numFmtId="164" fontId="5" fillId="0" borderId="9" xfId="0" applyNumberFormat="1" applyFont="1" applyBorder="1"/>
    <xf numFmtId="2" fontId="5" fillId="0" borderId="13" xfId="0" applyNumberFormat="1" applyFont="1" applyBorder="1"/>
    <xf numFmtId="2" fontId="0" fillId="0" borderId="16" xfId="0" applyNumberFormat="1" applyBorder="1"/>
    <xf numFmtId="164" fontId="7" fillId="3" borderId="0" xfId="0" applyNumberFormat="1" applyFont="1" applyFill="1" applyAlignment="1">
      <alignment horizontal="center"/>
    </xf>
    <xf numFmtId="164" fontId="27" fillId="0" borderId="0" xfId="3" applyNumberFormat="1" applyFont="1" applyFill="1" applyBorder="1" applyAlignment="1">
      <alignment horizontal="right" vertical="center" indent="1"/>
    </xf>
    <xf numFmtId="0" fontId="0" fillId="4" borderId="0" xfId="0" applyFill="1"/>
    <xf numFmtId="0" fontId="11" fillId="4" borderId="0" xfId="1" applyFill="1"/>
    <xf numFmtId="164" fontId="4" fillId="2" borderId="19" xfId="0" applyNumberFormat="1" applyFont="1" applyFill="1" applyBorder="1" applyAlignment="1">
      <alignment horizontal="center"/>
    </xf>
    <xf numFmtId="3" fontId="4" fillId="2" borderId="55" xfId="0" applyNumberFormat="1" applyFont="1" applyFill="1" applyBorder="1"/>
    <xf numFmtId="0" fontId="0" fillId="0" borderId="0" xfId="0" applyAlignment="1">
      <alignment horizontal="left"/>
    </xf>
    <xf numFmtId="3" fontId="4" fillId="2" borderId="30" xfId="0" applyNumberFormat="1" applyFont="1" applyFill="1" applyBorder="1"/>
    <xf numFmtId="164" fontId="8" fillId="0" borderId="14" xfId="0" applyNumberFormat="1" applyFont="1" applyBorder="1" applyAlignment="1">
      <alignment horizontal="center"/>
    </xf>
    <xf numFmtId="164" fontId="4" fillId="2" borderId="5" xfId="0" applyNumberFormat="1" applyFont="1" applyFill="1" applyBorder="1"/>
    <xf numFmtId="164" fontId="0" fillId="0" borderId="7" xfId="0" applyNumberFormat="1" applyBorder="1"/>
    <xf numFmtId="0" fontId="4" fillId="2" borderId="55" xfId="0" applyFont="1" applyFill="1" applyBorder="1"/>
    <xf numFmtId="164" fontId="4" fillId="2" borderId="43" xfId="0" applyNumberFormat="1" applyFont="1" applyFill="1" applyBorder="1"/>
    <xf numFmtId="164" fontId="4" fillId="2" borderId="60" xfId="0" applyNumberFormat="1" applyFont="1" applyFill="1" applyBorder="1"/>
    <xf numFmtId="2" fontId="5" fillId="0" borderId="12" xfId="0" applyNumberFormat="1" applyFont="1" applyBorder="1"/>
    <xf numFmtId="164" fontId="4" fillId="2" borderId="5" xfId="0" applyNumberFormat="1" applyFont="1" applyFill="1" applyBorder="1" applyAlignment="1">
      <alignment horizontal="center"/>
    </xf>
    <xf numFmtId="0" fontId="11" fillId="0" borderId="0" xfId="1"/>
    <xf numFmtId="164" fontId="8" fillId="0" borderId="9" xfId="0" applyNumberFormat="1" applyFont="1" applyBorder="1" applyAlignment="1">
      <alignment horizontal="center"/>
    </xf>
    <xf numFmtId="165" fontId="4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4" fillId="2" borderId="51" xfId="0" applyNumberFormat="1" applyFont="1" applyFill="1" applyBorder="1" applyAlignment="1">
      <alignment horizontal="center"/>
    </xf>
    <xf numFmtId="4" fontId="4" fillId="2" borderId="33" xfId="0" applyNumberFormat="1" applyFont="1" applyFill="1" applyBorder="1" applyAlignment="1">
      <alignment horizontal="center"/>
    </xf>
    <xf numFmtId="164" fontId="7" fillId="0" borderId="20" xfId="0" applyNumberFormat="1" applyFont="1" applyBorder="1" applyAlignment="1">
      <alignment horizontal="center"/>
    </xf>
    <xf numFmtId="3" fontId="5" fillId="0" borderId="30" xfId="0" applyNumberFormat="1" applyFont="1" applyBorder="1"/>
    <xf numFmtId="3" fontId="0" fillId="0" borderId="6" xfId="0" applyNumberFormat="1" applyBorder="1"/>
    <xf numFmtId="3" fontId="0" fillId="0" borderId="61" xfId="0" applyNumberFormat="1" applyBorder="1"/>
    <xf numFmtId="2" fontId="5" fillId="0" borderId="30" xfId="0" applyNumberFormat="1" applyFon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3" fontId="4" fillId="2" borderId="64" xfId="0" applyNumberFormat="1" applyFont="1" applyFill="1" applyBorder="1"/>
    <xf numFmtId="0" fontId="4" fillId="2" borderId="65" xfId="0" applyFont="1" applyFill="1" applyBorder="1" applyAlignment="1">
      <alignment horizontal="center" vertical="center"/>
    </xf>
    <xf numFmtId="3" fontId="4" fillId="2" borderId="6" xfId="0" applyNumberFormat="1" applyFont="1" applyFill="1" applyBorder="1"/>
    <xf numFmtId="3" fontId="4" fillId="2" borderId="42" xfId="0" applyNumberFormat="1" applyFont="1" applyFill="1" applyBorder="1"/>
    <xf numFmtId="0" fontId="4" fillId="0" borderId="0" xfId="0" applyFont="1" applyAlignment="1">
      <alignment horizontal="center" vertical="center"/>
    </xf>
    <xf numFmtId="164" fontId="0" fillId="0" borderId="0" xfId="0" applyNumberFormat="1"/>
    <xf numFmtId="3" fontId="4" fillId="2" borderId="57" xfId="0" applyNumberFormat="1" applyFont="1" applyFill="1" applyBorder="1"/>
    <xf numFmtId="164" fontId="4" fillId="2" borderId="64" xfId="0" applyNumberFormat="1" applyFont="1" applyFill="1" applyBorder="1"/>
    <xf numFmtId="4" fontId="4" fillId="2" borderId="64" xfId="0" applyNumberFormat="1" applyFont="1" applyFill="1" applyBorder="1" applyAlignment="1">
      <alignment horizontal="center"/>
    </xf>
    <xf numFmtId="164" fontId="4" fillId="2" borderId="57" xfId="0" applyNumberFormat="1" applyFont="1" applyFill="1" applyBorder="1"/>
    <xf numFmtId="164" fontId="4" fillId="2" borderId="6" xfId="0" applyNumberFormat="1" applyFont="1" applyFill="1" applyBorder="1"/>
    <xf numFmtId="164" fontId="0" fillId="0" borderId="35" xfId="0" applyNumberFormat="1" applyBorder="1"/>
    <xf numFmtId="3" fontId="5" fillId="0" borderId="61" xfId="0" applyNumberFormat="1" applyFont="1" applyBorder="1"/>
    <xf numFmtId="3" fontId="5" fillId="0" borderId="22" xfId="0" applyNumberFormat="1" applyFont="1" applyBorder="1"/>
    <xf numFmtId="164" fontId="4" fillId="2" borderId="69" xfId="0" applyNumberFormat="1" applyFont="1" applyFill="1" applyBorder="1"/>
    <xf numFmtId="4" fontId="5" fillId="0" borderId="22" xfId="0" applyNumberFormat="1" applyFont="1" applyBorder="1" applyAlignment="1">
      <alignment horizontal="center"/>
    </xf>
    <xf numFmtId="4" fontId="5" fillId="0" borderId="61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5" fillId="0" borderId="30" xfId="0" applyNumberFormat="1" applyFont="1" applyBorder="1" applyAlignment="1">
      <alignment horizontal="center"/>
    </xf>
    <xf numFmtId="4" fontId="4" fillId="2" borderId="42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3" fontId="4" fillId="2" borderId="68" xfId="0" applyNumberFormat="1" applyFont="1" applyFill="1" applyBorder="1"/>
    <xf numFmtId="3" fontId="0" fillId="0" borderId="4" xfId="0" applyNumberFormat="1" applyBorder="1"/>
    <xf numFmtId="3" fontId="4" fillId="2" borderId="69" xfId="0" applyNumberFormat="1" applyFont="1" applyFill="1" applyBorder="1"/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0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61" xfId="0" applyNumberFormat="1" applyBorder="1" applyAlignment="1">
      <alignment horizontal="center"/>
    </xf>
    <xf numFmtId="164" fontId="0" fillId="0" borderId="22" xfId="0" applyNumberFormat="1" applyBorder="1" applyAlignment="1" applyProtection="1">
      <alignment horizontal="center"/>
      <protection locked="0"/>
    </xf>
    <xf numFmtId="4" fontId="5" fillId="0" borderId="12" xfId="0" applyNumberFormat="1" applyFont="1" applyBorder="1" applyAlignment="1">
      <alignment horizontal="center"/>
    </xf>
    <xf numFmtId="4" fontId="4" fillId="2" borderId="69" xfId="0" applyNumberFormat="1" applyFont="1" applyFill="1" applyBorder="1" applyAlignment="1">
      <alignment horizontal="center"/>
    </xf>
    <xf numFmtId="4" fontId="4" fillId="2" borderId="68" xfId="0" applyNumberFormat="1" applyFont="1" applyFill="1" applyBorder="1" applyAlignment="1">
      <alignment horizontal="center"/>
    </xf>
    <xf numFmtId="0" fontId="5" fillId="0" borderId="5" xfId="0" applyFont="1" applyBorder="1"/>
    <xf numFmtId="164" fontId="0" fillId="0" borderId="70" xfId="0" applyNumberFormat="1" applyBorder="1" applyAlignment="1">
      <alignment horizontal="center"/>
    </xf>
    <xf numFmtId="3" fontId="4" fillId="2" borderId="49" xfId="0" applyNumberFormat="1" applyFont="1" applyFill="1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/>
    </xf>
    <xf numFmtId="164" fontId="4" fillId="2" borderId="32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/>
    </xf>
    <xf numFmtId="3" fontId="0" fillId="0" borderId="70" xfId="0" applyNumberFormat="1" applyBorder="1"/>
    <xf numFmtId="3" fontId="0" fillId="0" borderId="71" xfId="0" applyNumberFormat="1" applyBorder="1"/>
    <xf numFmtId="3" fontId="0" fillId="0" borderId="7" xfId="0" applyNumberFormat="1" applyBorder="1"/>
    <xf numFmtId="3" fontId="4" fillId="2" borderId="72" xfId="0" applyNumberFormat="1" applyFont="1" applyFill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164" fontId="0" fillId="0" borderId="73" xfId="0" applyNumberFormat="1" applyBorder="1" applyAlignment="1">
      <alignment horizontal="center"/>
    </xf>
    <xf numFmtId="0" fontId="0" fillId="0" borderId="6" xfId="0" applyBorder="1"/>
    <xf numFmtId="3" fontId="4" fillId="2" borderId="4" xfId="0" applyNumberFormat="1" applyFont="1" applyFill="1" applyBorder="1" applyAlignment="1">
      <alignment horizontal="center" vertical="center"/>
    </xf>
    <xf numFmtId="164" fontId="4" fillId="2" borderId="66" xfId="0" applyNumberFormat="1" applyFont="1" applyFill="1" applyBorder="1" applyAlignment="1">
      <alignment horizontal="center" vertical="center"/>
    </xf>
    <xf numFmtId="164" fontId="4" fillId="2" borderId="41" xfId="0" applyNumberFormat="1" applyFont="1" applyFill="1" applyBorder="1" applyAlignment="1">
      <alignment horizontal="center" vertical="center"/>
    </xf>
    <xf numFmtId="2" fontId="0" fillId="0" borderId="4" xfId="0" applyNumberFormat="1" applyBorder="1"/>
    <xf numFmtId="2" fontId="4" fillId="2" borderId="72" xfId="0" applyNumberFormat="1" applyFont="1" applyFill="1" applyBorder="1" applyAlignment="1">
      <alignment horizontal="center" vertical="center"/>
    </xf>
    <xf numFmtId="2" fontId="4" fillId="2" borderId="31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0" xfId="0" applyNumberFormat="1" applyBorder="1"/>
    <xf numFmtId="2" fontId="0" fillId="0" borderId="7" xfId="0" applyNumberFormat="1" applyBorder="1"/>
    <xf numFmtId="2" fontId="0" fillId="0" borderId="71" xfId="0" applyNumberFormat="1" applyBorder="1"/>
    <xf numFmtId="2" fontId="0" fillId="0" borderId="61" xfId="0" applyNumberFormat="1" applyBorder="1"/>
    <xf numFmtId="164" fontId="5" fillId="0" borderId="30" xfId="0" applyNumberFormat="1" applyFont="1" applyBorder="1"/>
    <xf numFmtId="164" fontId="0" fillId="0" borderId="22" xfId="0" applyNumberFormat="1" applyBorder="1"/>
    <xf numFmtId="164" fontId="0" fillId="0" borderId="61" xfId="0" applyNumberFormat="1" applyBorder="1"/>
    <xf numFmtId="164" fontId="4" fillId="2" borderId="47" xfId="0" applyNumberFormat="1" applyFont="1" applyFill="1" applyBorder="1"/>
    <xf numFmtId="164" fontId="4" fillId="2" borderId="11" xfId="0" applyNumberFormat="1" applyFont="1" applyFill="1" applyBorder="1" applyAlignment="1">
      <alignment horizontal="center"/>
    </xf>
    <xf numFmtId="165" fontId="4" fillId="2" borderId="30" xfId="0" applyNumberFormat="1" applyFont="1" applyFill="1" applyBorder="1" applyAlignment="1">
      <alignment horizontal="center"/>
    </xf>
    <xf numFmtId="164" fontId="4" fillId="2" borderId="74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4" fillId="2" borderId="14" xfId="0" applyNumberFormat="1" applyFont="1" applyFill="1" applyBorder="1"/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1" fillId="0" borderId="0" xfId="0" applyFont="1"/>
    <xf numFmtId="3" fontId="0" fillId="0" borderId="17" xfId="0" applyNumberFormat="1" applyBorder="1"/>
    <xf numFmtId="2" fontId="0" fillId="0" borderId="0" xfId="0" applyNumberFormat="1"/>
    <xf numFmtId="4" fontId="0" fillId="0" borderId="0" xfId="0" applyNumberFormat="1" applyAlignment="1" applyProtection="1">
      <alignment horizontal="center"/>
      <protection locked="0"/>
    </xf>
    <xf numFmtId="4" fontId="0" fillId="0" borderId="16" xfId="0" applyNumberFormat="1" applyBorder="1" applyAlignment="1" applyProtection="1">
      <alignment horizontal="center"/>
      <protection locked="0"/>
    </xf>
    <xf numFmtId="4" fontId="4" fillId="2" borderId="57" xfId="0" applyNumberFormat="1" applyFont="1" applyFill="1" applyBorder="1" applyAlignment="1" applyProtection="1">
      <alignment horizontal="center"/>
      <protection locked="0"/>
    </xf>
    <xf numFmtId="4" fontId="4" fillId="2" borderId="6" xfId="0" applyNumberFormat="1" applyFont="1" applyFill="1" applyBorder="1" applyAlignment="1" applyProtection="1">
      <alignment horizontal="center"/>
      <protection locked="0"/>
    </xf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4" fillId="2" borderId="64" xfId="0" applyNumberFormat="1" applyFont="1" applyFill="1" applyBorder="1" applyAlignment="1">
      <alignment horizontal="center"/>
    </xf>
    <xf numFmtId="4" fontId="4" fillId="2" borderId="57" xfId="0" applyNumberFormat="1" applyFont="1" applyFill="1" applyBorder="1" applyAlignment="1">
      <alignment horizontal="center"/>
    </xf>
    <xf numFmtId="164" fontId="7" fillId="0" borderId="26" xfId="0" applyNumberFormat="1" applyFont="1" applyBorder="1" applyAlignment="1">
      <alignment horizontal="center"/>
    </xf>
    <xf numFmtId="164" fontId="5" fillId="0" borderId="26" xfId="0" applyNumberFormat="1" applyFont="1" applyBorder="1"/>
    <xf numFmtId="165" fontId="0" fillId="0" borderId="0" xfId="0" applyNumberFormat="1"/>
    <xf numFmtId="0" fontId="42" fillId="0" borderId="0" xfId="8"/>
    <xf numFmtId="0" fontId="39" fillId="0" borderId="0" xfId="9" applyFont="1"/>
    <xf numFmtId="164" fontId="4" fillId="2" borderId="24" xfId="8" applyNumberFormat="1" applyFont="1" applyFill="1" applyBorder="1" applyAlignment="1">
      <alignment horizontal="center"/>
    </xf>
    <xf numFmtId="4" fontId="4" fillId="2" borderId="61" xfId="8" applyNumberFormat="1" applyFont="1" applyFill="1" applyBorder="1" applyAlignment="1">
      <alignment horizontal="center"/>
    </xf>
    <xf numFmtId="4" fontId="4" fillId="2" borderId="51" xfId="8" applyNumberFormat="1" applyFont="1" applyFill="1" applyBorder="1" applyAlignment="1">
      <alignment horizontal="center"/>
    </xf>
    <xf numFmtId="4" fontId="4" fillId="2" borderId="33" xfId="8" applyNumberFormat="1" applyFont="1" applyFill="1" applyBorder="1" applyAlignment="1">
      <alignment horizontal="center"/>
    </xf>
    <xf numFmtId="0" fontId="4" fillId="2" borderId="9" xfId="8" applyFont="1" applyFill="1" applyBorder="1"/>
    <xf numFmtId="164" fontId="7" fillId="0" borderId="19" xfId="8" applyNumberFormat="1" applyFont="1" applyBorder="1" applyAlignment="1">
      <alignment horizontal="center"/>
    </xf>
    <xf numFmtId="4" fontId="42" fillId="0" borderId="6" xfId="8" applyNumberFormat="1" applyBorder="1" applyAlignment="1">
      <alignment horizontal="center"/>
    </xf>
    <xf numFmtId="4" fontId="42" fillId="0" borderId="14" xfId="8" applyNumberFormat="1" applyBorder="1" applyAlignment="1">
      <alignment horizontal="center"/>
    </xf>
    <xf numFmtId="4" fontId="42" fillId="0" borderId="15" xfId="8" applyNumberFormat="1" applyBorder="1" applyAlignment="1">
      <alignment horizontal="center"/>
    </xf>
    <xf numFmtId="4" fontId="42" fillId="0" borderId="5" xfId="8" applyNumberFormat="1" applyBorder="1" applyAlignment="1">
      <alignment horizontal="center"/>
    </xf>
    <xf numFmtId="0" fontId="42" fillId="0" borderId="5" xfId="8" applyBorder="1"/>
    <xf numFmtId="164" fontId="7" fillId="0" borderId="24" xfId="8" applyNumberFormat="1" applyFont="1" applyBorder="1" applyAlignment="1">
      <alignment horizontal="center"/>
    </xf>
    <xf numFmtId="0" fontId="4" fillId="2" borderId="65" xfId="8" applyFont="1" applyFill="1" applyBorder="1" applyAlignment="1">
      <alignment horizontal="center" vertical="center"/>
    </xf>
    <xf numFmtId="0" fontId="4" fillId="2" borderId="62" xfId="8" applyFont="1" applyFill="1" applyBorder="1" applyAlignment="1">
      <alignment horizontal="center" vertical="center"/>
    </xf>
    <xf numFmtId="0" fontId="5" fillId="0" borderId="0" xfId="8" applyFont="1"/>
    <xf numFmtId="164" fontId="42" fillId="0" borderId="0" xfId="8" applyNumberFormat="1"/>
    <xf numFmtId="3" fontId="42" fillId="0" borderId="0" xfId="8" applyNumberFormat="1"/>
    <xf numFmtId="165" fontId="4" fillId="2" borderId="54" xfId="8" applyNumberFormat="1" applyFont="1" applyFill="1" applyBorder="1" applyAlignment="1">
      <alignment horizontal="center"/>
    </xf>
    <xf numFmtId="164" fontId="4" fillId="2" borderId="2" xfId="8" applyNumberFormat="1" applyFont="1" applyFill="1" applyBorder="1" applyAlignment="1">
      <alignment horizontal="center"/>
    </xf>
    <xf numFmtId="164" fontId="4" fillId="2" borderId="6" xfId="8" applyNumberFormat="1" applyFont="1" applyFill="1" applyBorder="1"/>
    <xf numFmtId="164" fontId="4" fillId="2" borderId="57" xfId="8" applyNumberFormat="1" applyFont="1" applyFill="1" applyBorder="1"/>
    <xf numFmtId="164" fontId="4" fillId="2" borderId="46" xfId="8" applyNumberFormat="1" applyFont="1" applyFill="1" applyBorder="1"/>
    <xf numFmtId="164" fontId="4" fillId="2" borderId="9" xfId="8" applyNumberFormat="1" applyFont="1" applyFill="1" applyBorder="1"/>
    <xf numFmtId="3" fontId="4" fillId="2" borderId="6" xfId="8" applyNumberFormat="1" applyFont="1" applyFill="1" applyBorder="1"/>
    <xf numFmtId="3" fontId="4" fillId="2" borderId="42" xfId="8" applyNumberFormat="1" applyFont="1" applyFill="1" applyBorder="1"/>
    <xf numFmtId="3" fontId="4" fillId="2" borderId="46" xfId="8" applyNumberFormat="1" applyFont="1" applyFill="1" applyBorder="1"/>
    <xf numFmtId="3" fontId="4" fillId="2" borderId="45" xfId="8" applyNumberFormat="1" applyFont="1" applyFill="1" applyBorder="1"/>
    <xf numFmtId="165" fontId="7" fillId="0" borderId="16" xfId="8" applyNumberFormat="1" applyFont="1" applyBorder="1" applyAlignment="1">
      <alignment horizontal="center"/>
    </xf>
    <xf numFmtId="164" fontId="7" fillId="0" borderId="5" xfId="8" applyNumberFormat="1" applyFont="1" applyBorder="1" applyAlignment="1">
      <alignment horizontal="center"/>
    </xf>
    <xf numFmtId="164" fontId="42" fillId="0" borderId="16" xfId="8" applyNumberFormat="1" applyBorder="1"/>
    <xf numFmtId="164" fontId="42" fillId="0" borderId="23" xfId="8" applyNumberFormat="1" applyBorder="1"/>
    <xf numFmtId="164" fontId="42" fillId="0" borderId="5" xfId="8" applyNumberFormat="1" applyBorder="1"/>
    <xf numFmtId="3" fontId="42" fillId="0" borderId="16" xfId="8" applyNumberFormat="1" applyBorder="1"/>
    <xf numFmtId="3" fontId="42" fillId="0" borderId="18" xfId="8" applyNumberFormat="1" applyBorder="1"/>
    <xf numFmtId="3" fontId="42" fillId="0" borderId="15" xfId="8" applyNumberFormat="1" applyBorder="1"/>
    <xf numFmtId="3" fontId="42" fillId="0" borderId="5" xfId="8" applyNumberFormat="1" applyBorder="1"/>
    <xf numFmtId="165" fontId="7" fillId="0" borderId="17" xfId="8" applyNumberFormat="1" applyFont="1" applyBorder="1" applyAlignment="1">
      <alignment horizontal="center"/>
    </xf>
    <xf numFmtId="164" fontId="7" fillId="0" borderId="2" xfId="8" applyNumberFormat="1" applyFont="1" applyBorder="1" applyAlignment="1">
      <alignment horizontal="center"/>
    </xf>
    <xf numFmtId="164" fontId="42" fillId="0" borderId="25" xfId="8" applyNumberFormat="1" applyBorder="1"/>
    <xf numFmtId="0" fontId="4" fillId="2" borderId="29" xfId="8" applyFont="1" applyFill="1" applyBorder="1" applyAlignment="1">
      <alignment horizontal="center" vertical="center"/>
    </xf>
    <xf numFmtId="0" fontId="4" fillId="2" borderId="37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4" fillId="0" borderId="0" xfId="8" applyFont="1" applyAlignment="1">
      <alignment horizontal="center" vertical="center"/>
    </xf>
    <xf numFmtId="0" fontId="4" fillId="0" borderId="39" xfId="8" applyFont="1" applyBorder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1" fillId="0" borderId="75" xfId="2" quotePrefix="1" applyFont="1" applyBorder="1" applyAlignment="1">
      <alignment horizontal="center" vertical="center"/>
    </xf>
    <xf numFmtId="0" fontId="30" fillId="0" borderId="75" xfId="2" applyFont="1" applyBorder="1"/>
    <xf numFmtId="0" fontId="15" fillId="0" borderId="75" xfId="2" applyFont="1" applyBorder="1"/>
    <xf numFmtId="0" fontId="15" fillId="0" borderId="75" xfId="2" applyFont="1" applyBorder="1" applyAlignment="1">
      <alignment horizontal="center" vertical="center"/>
    </xf>
    <xf numFmtId="3" fontId="42" fillId="0" borderId="23" xfId="8" applyNumberFormat="1" applyBorder="1"/>
    <xf numFmtId="165" fontId="4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8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61" xfId="0" applyNumberFormat="1" applyBorder="1" applyAlignment="1">
      <alignment horizontal="center"/>
    </xf>
    <xf numFmtId="164" fontId="5" fillId="0" borderId="1" xfId="0" applyNumberFormat="1" applyFont="1" applyBorder="1"/>
    <xf numFmtId="164" fontId="0" fillId="0" borderId="19" xfId="0" applyNumberFormat="1" applyBorder="1"/>
    <xf numFmtId="164" fontId="4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4" fontId="0" fillId="0" borderId="6" xfId="0" applyNumberFormat="1" applyBorder="1"/>
    <xf numFmtId="4" fontId="0" fillId="0" borderId="61" xfId="0" applyNumberFormat="1" applyBorder="1"/>
    <xf numFmtId="0" fontId="0" fillId="0" borderId="20" xfId="0" applyBorder="1"/>
    <xf numFmtId="0" fontId="0" fillId="0" borderId="1" xfId="0" applyBorder="1"/>
    <xf numFmtId="0" fontId="0" fillId="0" borderId="19" xfId="0" applyBorder="1" applyProtection="1">
      <protection locked="0"/>
    </xf>
    <xf numFmtId="164" fontId="8" fillId="0" borderId="19" xfId="0" applyNumberFormat="1" applyFont="1" applyBorder="1" applyAlignment="1" applyProtection="1">
      <alignment horizontal="center"/>
      <protection locked="0"/>
    </xf>
    <xf numFmtId="3" fontId="4" fillId="2" borderId="56" xfId="0" applyNumberFormat="1" applyFont="1" applyFill="1" applyBorder="1"/>
    <xf numFmtId="3" fontId="4" fillId="2" borderId="43" xfId="0" applyNumberFormat="1" applyFont="1" applyFill="1" applyBorder="1"/>
    <xf numFmtId="164" fontId="42" fillId="0" borderId="21" xfId="8" applyNumberFormat="1" applyBorder="1"/>
    <xf numFmtId="164" fontId="42" fillId="0" borderId="22" xfId="8" applyNumberFormat="1" applyBorder="1"/>
    <xf numFmtId="164" fontId="42" fillId="0" borderId="17" xfId="8" applyNumberFormat="1" applyBorder="1"/>
    <xf numFmtId="164" fontId="42" fillId="0" borderId="18" xfId="8" applyNumberFormat="1" applyBorder="1"/>
    <xf numFmtId="164" fontId="0" fillId="0" borderId="4" xfId="0" applyNumberFormat="1" applyBorder="1" applyAlignment="1">
      <alignment horizontal="center"/>
    </xf>
    <xf numFmtId="166" fontId="5" fillId="0" borderId="11" xfId="0" applyNumberFormat="1" applyFont="1" applyBorder="1"/>
    <xf numFmtId="166" fontId="5" fillId="0" borderId="12" xfId="0" applyNumberFormat="1" applyFont="1" applyBorder="1"/>
    <xf numFmtId="166" fontId="5" fillId="0" borderId="26" xfId="0" applyNumberFormat="1" applyFont="1" applyBorder="1"/>
    <xf numFmtId="166" fontId="5" fillId="0" borderId="13" xfId="0" applyNumberFormat="1" applyFont="1" applyBorder="1"/>
    <xf numFmtId="166" fontId="5" fillId="0" borderId="22" xfId="0" applyNumberFormat="1" applyFont="1" applyBorder="1"/>
    <xf numFmtId="166" fontId="5" fillId="0" borderId="61" xfId="0" applyNumberFormat="1" applyFont="1" applyBorder="1"/>
    <xf numFmtId="166" fontId="0" fillId="0" borderId="14" xfId="0" applyNumberFormat="1" applyBorder="1"/>
    <xf numFmtId="166" fontId="0" fillId="0" borderId="15" xfId="0" applyNumberFormat="1" applyBorder="1"/>
    <xf numFmtId="166" fontId="0" fillId="0" borderId="27" xfId="0" applyNumberFormat="1" applyBorder="1"/>
    <xf numFmtId="166" fontId="0" fillId="0" borderId="16" xfId="0" applyNumberFormat="1" applyBorder="1"/>
    <xf numFmtId="166" fontId="0" fillId="0" borderId="6" xfId="0" applyNumberFormat="1" applyBorder="1"/>
    <xf numFmtId="166" fontId="5" fillId="0" borderId="30" xfId="0" applyNumberFormat="1" applyFont="1" applyBorder="1"/>
    <xf numFmtId="166" fontId="0" fillId="0" borderId="22" xfId="0" applyNumberFormat="1" applyBorder="1"/>
    <xf numFmtId="166" fontId="0" fillId="0" borderId="23" xfId="0" applyNumberFormat="1" applyBorder="1"/>
    <xf numFmtId="166" fontId="4" fillId="2" borderId="55" xfId="0" applyNumberFormat="1" applyFont="1" applyFill="1" applyBorder="1"/>
    <xf numFmtId="166" fontId="4" fillId="2" borderId="46" xfId="0" applyNumberFormat="1" applyFont="1" applyFill="1" applyBorder="1"/>
    <xf numFmtId="166" fontId="4" fillId="2" borderId="64" xfId="0" applyNumberFormat="1" applyFont="1" applyFill="1" applyBorder="1"/>
    <xf numFmtId="166" fontId="4" fillId="2" borderId="57" xfId="0" applyNumberFormat="1" applyFont="1" applyFill="1" applyBorder="1"/>
    <xf numFmtId="166" fontId="4" fillId="2" borderId="6" xfId="0" applyNumberFormat="1" applyFont="1" applyFill="1" applyBorder="1"/>
    <xf numFmtId="166" fontId="0" fillId="0" borderId="61" xfId="0" applyNumberFormat="1" applyBorder="1"/>
    <xf numFmtId="4" fontId="5" fillId="0" borderId="9" xfId="0" applyNumberFormat="1" applyFont="1" applyBorder="1"/>
    <xf numFmtId="4" fontId="5" fillId="0" borderId="10" xfId="0" applyNumberFormat="1" applyFont="1" applyBorder="1"/>
    <xf numFmtId="4" fontId="5" fillId="0" borderId="26" xfId="0" applyNumberFormat="1" applyFont="1" applyBorder="1"/>
    <xf numFmtId="4" fontId="5" fillId="0" borderId="13" xfId="0" applyNumberFormat="1" applyFont="1" applyBorder="1"/>
    <xf numFmtId="4" fontId="0" fillId="0" borderId="5" xfId="0" applyNumberFormat="1" applyBorder="1"/>
    <xf numFmtId="4" fontId="0" fillId="0" borderId="0" xfId="0" applyNumberFormat="1" applyAlignment="1">
      <alignment horizontal="left"/>
    </xf>
    <xf numFmtId="4" fontId="0" fillId="0" borderId="27" xfId="0" applyNumberFormat="1" applyBorder="1"/>
    <xf numFmtId="4" fontId="0" fillId="0" borderId="16" xfId="0" applyNumberFormat="1" applyBorder="1"/>
    <xf numFmtId="4" fontId="0" fillId="0" borderId="0" xfId="0" applyNumberFormat="1"/>
    <xf numFmtId="4" fontId="4" fillId="2" borderId="9" xfId="0" applyNumberFormat="1" applyFont="1" applyFill="1" applyBorder="1"/>
    <xf numFmtId="4" fontId="4" fillId="2" borderId="10" xfId="0" applyNumberFormat="1" applyFont="1" applyFill="1" applyBorder="1"/>
    <xf numFmtId="4" fontId="4" fillId="2" borderId="55" xfId="0" applyNumberFormat="1" applyFont="1" applyFill="1" applyBorder="1"/>
    <xf numFmtId="4" fontId="4" fillId="2" borderId="69" xfId="0" applyNumberFormat="1" applyFont="1" applyFill="1" applyBorder="1"/>
    <xf numFmtId="4" fontId="4" fillId="2" borderId="30" xfId="0" applyNumberFormat="1" applyFont="1" applyFill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25" xfId="0" applyBorder="1"/>
    <xf numFmtId="0" fontId="0" fillId="0" borderId="15" xfId="0" applyBorder="1"/>
    <xf numFmtId="164" fontId="0" fillId="0" borderId="21" xfId="0" applyNumberFormat="1" applyBorder="1"/>
    <xf numFmtId="164" fontId="0" fillId="0" borderId="17" xfId="0" applyNumberFormat="1" applyBorder="1"/>
    <xf numFmtId="3" fontId="5" fillId="0" borderId="71" xfId="0" applyNumberFormat="1" applyFont="1" applyBorder="1"/>
    <xf numFmtId="3" fontId="5" fillId="0" borderId="68" xfId="0" applyNumberFormat="1" applyFont="1" applyBorder="1"/>
    <xf numFmtId="164" fontId="8" fillId="0" borderId="17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4" fontId="5" fillId="0" borderId="22" xfId="0" applyNumberFormat="1" applyFont="1" applyBorder="1"/>
    <xf numFmtId="4" fontId="5" fillId="0" borderId="61" xfId="0" applyNumberFormat="1" applyFont="1" applyBorder="1"/>
    <xf numFmtId="4" fontId="5" fillId="0" borderId="30" xfId="0" applyNumberFormat="1" applyFont="1" applyBorder="1"/>
    <xf numFmtId="164" fontId="7" fillId="0" borderId="70" xfId="0" applyNumberFormat="1" applyFont="1" applyBorder="1" applyAlignment="1">
      <alignment horizontal="center"/>
    </xf>
    <xf numFmtId="164" fontId="8" fillId="0" borderId="70" xfId="0" applyNumberFormat="1" applyFont="1" applyBorder="1" applyAlignment="1">
      <alignment horizontal="center"/>
    </xf>
    <xf numFmtId="164" fontId="5" fillId="0" borderId="80" xfId="0" applyNumberFormat="1" applyFont="1" applyBorder="1"/>
    <xf numFmtId="164" fontId="5" fillId="0" borderId="81" xfId="0" applyNumberFormat="1" applyFont="1" applyBorder="1"/>
    <xf numFmtId="164" fontId="5" fillId="0" borderId="82" xfId="0" applyNumberFormat="1" applyFont="1" applyBorder="1"/>
    <xf numFmtId="164" fontId="0" fillId="0" borderId="83" xfId="0" applyNumberFormat="1" applyBorder="1"/>
    <xf numFmtId="164" fontId="0" fillId="0" borderId="79" xfId="0" applyNumberFormat="1" applyBorder="1"/>
    <xf numFmtId="164" fontId="0" fillId="0" borderId="84" xfId="0" applyNumberFormat="1" applyBorder="1"/>
    <xf numFmtId="164" fontId="0" fillId="0" borderId="85" xfId="0" applyNumberFormat="1" applyBorder="1"/>
    <xf numFmtId="164" fontId="0" fillId="0" borderId="78" xfId="0" applyNumberFormat="1" applyBorder="1"/>
    <xf numFmtId="164" fontId="0" fillId="0" borderId="86" xfId="0" applyNumberFormat="1" applyBorder="1"/>
    <xf numFmtId="164" fontId="0" fillId="0" borderId="70" xfId="0" applyNumberFormat="1" applyBorder="1"/>
    <xf numFmtId="164" fontId="0" fillId="0" borderId="71" xfId="0" applyNumberFormat="1" applyBorder="1"/>
    <xf numFmtId="164" fontId="4" fillId="2" borderId="30" xfId="0" applyNumberFormat="1" applyFont="1" applyFill="1" applyBorder="1"/>
    <xf numFmtId="164" fontId="4" fillId="2" borderId="45" xfId="0" applyNumberFormat="1" applyFont="1" applyFill="1" applyBorder="1"/>
    <xf numFmtId="164" fontId="0" fillId="0" borderId="87" xfId="0" applyNumberFormat="1" applyBorder="1"/>
    <xf numFmtId="164" fontId="4" fillId="2" borderId="33" xfId="0" applyNumberFormat="1" applyFont="1" applyFill="1" applyBorder="1"/>
    <xf numFmtId="164" fontId="5" fillId="0" borderId="68" xfId="0" applyNumberFormat="1" applyFont="1" applyBorder="1"/>
    <xf numFmtId="164" fontId="0" fillId="0" borderId="88" xfId="0" applyNumberFormat="1" applyBorder="1"/>
    <xf numFmtId="164" fontId="0" fillId="0" borderId="89" xfId="0" applyNumberFormat="1" applyBorder="1"/>
    <xf numFmtId="3" fontId="5" fillId="0" borderId="18" xfId="0" applyNumberFormat="1" applyFont="1" applyBorder="1" applyAlignment="1">
      <alignment vertical="center"/>
    </xf>
    <xf numFmtId="3" fontId="0" fillId="0" borderId="23" xfId="0" applyNumberFormat="1" applyBorder="1" applyProtection="1">
      <protection locked="0"/>
    </xf>
    <xf numFmtId="3" fontId="42" fillId="0" borderId="27" xfId="8" applyNumberFormat="1" applyBorder="1"/>
    <xf numFmtId="3" fontId="0" fillId="0" borderId="93" xfId="0" applyNumberFormat="1" applyBorder="1"/>
    <xf numFmtId="3" fontId="0" fillId="0" borderId="94" xfId="0" applyNumberFormat="1" applyBorder="1"/>
    <xf numFmtId="3" fontId="0" fillId="0" borderId="12" xfId="0" applyNumberFormat="1" applyBorder="1"/>
    <xf numFmtId="3" fontId="0" fillId="0" borderId="30" xfId="0" applyNumberFormat="1" applyBorder="1"/>
    <xf numFmtId="4" fontId="0" fillId="0" borderId="70" xfId="0" applyNumberFormat="1" applyBorder="1"/>
    <xf numFmtId="3" fontId="0" fillId="0" borderId="71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4" fontId="0" fillId="0" borderId="97" xfId="0" applyNumberFormat="1" applyBorder="1"/>
    <xf numFmtId="4" fontId="0" fillId="0" borderId="35" xfId="0" applyNumberFormat="1" applyBorder="1"/>
    <xf numFmtId="165" fontId="42" fillId="0" borderId="0" xfId="8" applyNumberFormat="1"/>
    <xf numFmtId="0" fontId="9" fillId="4" borderId="0" xfId="0" applyFont="1" applyFill="1" applyAlignment="1">
      <alignment horizontal="center" vertical="center"/>
    </xf>
    <xf numFmtId="17" fontId="10" fillId="4" borderId="0" xfId="0" applyNumberFormat="1" applyFont="1" applyFill="1" applyAlignment="1">
      <alignment horizontal="center"/>
    </xf>
    <xf numFmtId="0" fontId="13" fillId="2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23" fillId="3" borderId="0" xfId="2" applyFont="1" applyFill="1" applyAlignment="1">
      <alignment horizontal="center" vertical="center" wrapText="1"/>
    </xf>
    <xf numFmtId="0" fontId="13" fillId="2" borderId="0" xfId="2" applyFont="1" applyFill="1" applyAlignment="1">
      <alignment horizontal="left" vertical="center"/>
    </xf>
    <xf numFmtId="0" fontId="16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wrapText="1" indent="2"/>
    </xf>
    <xf numFmtId="0" fontId="16" fillId="2" borderId="0" xfId="2" applyFont="1" applyFill="1" applyAlignment="1">
      <alignment horizontal="left" vertical="center" wrapText="1" indent="2"/>
    </xf>
    <xf numFmtId="0" fontId="20" fillId="0" borderId="0" xfId="2" quotePrefix="1" applyFont="1" applyAlignment="1">
      <alignment horizontal="left" vertical="top"/>
    </xf>
    <xf numFmtId="0" fontId="21" fillId="0" borderId="0" xfId="2" quotePrefix="1" applyFont="1" applyAlignment="1">
      <alignment horizontal="left" vertical="top"/>
    </xf>
    <xf numFmtId="164" fontId="40" fillId="3" borderId="0" xfId="0" applyNumberFormat="1" applyFont="1" applyFill="1" applyAlignment="1">
      <alignment horizontal="center" vertical="center"/>
    </xf>
    <xf numFmtId="0" fontId="32" fillId="3" borderId="0" xfId="2" applyFont="1" applyFill="1" applyAlignment="1">
      <alignment horizontal="center" vertical="center" wrapText="1"/>
    </xf>
    <xf numFmtId="0" fontId="21" fillId="0" borderId="0" xfId="2" quotePrefix="1" applyFont="1" applyAlignment="1">
      <alignment horizontal="center" vertical="center"/>
    </xf>
    <xf numFmtId="0" fontId="4" fillId="2" borderId="31" xfId="8" applyFont="1" applyFill="1" applyBorder="1" applyAlignment="1">
      <alignment horizontal="center" vertical="center"/>
    </xf>
    <xf numFmtId="0" fontId="4" fillId="2" borderId="43" xfId="8" applyFont="1" applyFill="1" applyBorder="1" applyAlignment="1">
      <alignment horizontal="center" vertical="center"/>
    </xf>
    <xf numFmtId="0" fontId="4" fillId="2" borderId="32" xfId="8" applyFont="1" applyFill="1" applyBorder="1" applyAlignment="1">
      <alignment horizontal="center" vertical="center" wrapText="1"/>
    </xf>
    <xf numFmtId="0" fontId="4" fillId="2" borderId="67" xfId="8" applyFont="1" applyFill="1" applyBorder="1" applyAlignment="1">
      <alignment horizontal="center" vertical="center" wrapText="1"/>
    </xf>
    <xf numFmtId="0" fontId="4" fillId="2" borderId="63" xfId="8" applyFont="1" applyFill="1" applyBorder="1" applyAlignment="1">
      <alignment horizontal="center" vertical="center"/>
    </xf>
    <xf numFmtId="0" fontId="4" fillId="2" borderId="41" xfId="8" applyFont="1" applyFill="1" applyBorder="1" applyAlignment="1">
      <alignment horizontal="center" vertical="center"/>
    </xf>
    <xf numFmtId="0" fontId="4" fillId="2" borderId="66" xfId="8" applyFont="1" applyFill="1" applyBorder="1" applyAlignment="1">
      <alignment horizontal="center" vertical="center"/>
    </xf>
    <xf numFmtId="0" fontId="4" fillId="2" borderId="33" xfId="8" applyFont="1" applyFill="1" applyBorder="1" applyAlignment="1">
      <alignment horizontal="center" vertical="center"/>
    </xf>
    <xf numFmtId="0" fontId="4" fillId="2" borderId="31" xfId="8" applyFont="1" applyFill="1" applyBorder="1" applyAlignment="1">
      <alignment horizontal="center" vertical="center" wrapText="1"/>
    </xf>
    <xf numFmtId="0" fontId="4" fillId="2" borderId="43" xfId="8" applyFont="1" applyFill="1" applyBorder="1" applyAlignment="1">
      <alignment horizontal="center" vertical="center" wrapText="1"/>
    </xf>
    <xf numFmtId="0" fontId="6" fillId="2" borderId="40" xfId="8" applyFont="1" applyFill="1" applyBorder="1" applyAlignment="1">
      <alignment horizontal="center" vertical="center"/>
    </xf>
    <xf numFmtId="0" fontId="6" fillId="2" borderId="41" xfId="8" applyFont="1" applyFill="1" applyBorder="1" applyAlignment="1">
      <alignment horizontal="center" vertical="center"/>
    </xf>
    <xf numFmtId="0" fontId="4" fillId="2" borderId="2" xfId="8" applyFont="1" applyFill="1" applyBorder="1" applyAlignment="1">
      <alignment horizontal="center" vertical="center" wrapText="1"/>
    </xf>
    <xf numFmtId="0" fontId="4" fillId="2" borderId="5" xfId="8" applyFont="1" applyFill="1" applyBorder="1" applyAlignment="1">
      <alignment horizontal="center" vertical="center" wrapText="1"/>
    </xf>
    <xf numFmtId="0" fontId="4" fillId="2" borderId="49" xfId="8" applyFont="1" applyFill="1" applyBorder="1" applyAlignment="1">
      <alignment horizontal="center" vertical="center"/>
    </xf>
    <xf numFmtId="0" fontId="4" fillId="2" borderId="42" xfId="8" applyFont="1" applyFill="1" applyBorder="1" applyAlignment="1">
      <alignment horizontal="center" vertical="center"/>
    </xf>
    <xf numFmtId="0" fontId="4" fillId="2" borderId="50" xfId="8" applyFont="1" applyFill="1" applyBorder="1" applyAlignment="1">
      <alignment horizontal="center" vertical="center"/>
    </xf>
    <xf numFmtId="0" fontId="4" fillId="2" borderId="47" xfId="8" applyFont="1" applyFill="1" applyBorder="1" applyAlignment="1">
      <alignment horizontal="center" vertical="center"/>
    </xf>
    <xf numFmtId="0" fontId="4" fillId="2" borderId="3" xfId="8" applyFont="1" applyFill="1" applyBorder="1" applyAlignment="1">
      <alignment horizontal="center" vertical="center"/>
    </xf>
    <xf numFmtId="0" fontId="4" fillId="2" borderId="0" xfId="8" applyFont="1" applyFill="1" applyAlignment="1">
      <alignment horizontal="center" vertical="center"/>
    </xf>
    <xf numFmtId="0" fontId="6" fillId="2" borderId="24" xfId="8" applyFont="1" applyFill="1" applyBorder="1" applyAlignment="1">
      <alignment horizontal="center" vertical="center" wrapText="1"/>
    </xf>
    <xf numFmtId="0" fontId="6" fillId="2" borderId="20" xfId="8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wrapText="1"/>
    </xf>
    <xf numFmtId="0" fontId="4" fillId="2" borderId="92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66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 wrapText="1"/>
    </xf>
    <xf numFmtId="0" fontId="4" fillId="2" borderId="91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/>
    </xf>
    <xf numFmtId="0" fontId="4" fillId="2" borderId="96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95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6" fillId="2" borderId="58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3" fontId="0" fillId="0" borderId="97" xfId="0" applyNumberFormat="1" applyBorder="1"/>
    <xf numFmtId="4" fontId="5" fillId="0" borderId="68" xfId="0" applyNumberFormat="1" applyFont="1" applyBorder="1"/>
    <xf numFmtId="4" fontId="4" fillId="2" borderId="64" xfId="0" applyNumberFormat="1" applyFont="1" applyFill="1" applyBorder="1"/>
    <xf numFmtId="4" fontId="0" fillId="0" borderId="17" xfId="0" applyNumberFormat="1" applyBorder="1"/>
    <xf numFmtId="4" fontId="0" fillId="0" borderId="18" xfId="0" applyNumberFormat="1" applyBorder="1"/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28" xfId="0" applyNumberFormat="1" applyFont="1" applyFill="1" applyBorder="1" applyAlignment="1">
      <alignment horizontal="center" vertical="center" wrapText="1"/>
    </xf>
    <xf numFmtId="4" fontId="4" fillId="2" borderId="49" xfId="0" applyNumberFormat="1" applyFont="1" applyFill="1" applyBorder="1" applyAlignment="1">
      <alignment horizontal="center" vertical="center"/>
    </xf>
    <xf numFmtId="4" fontId="4" fillId="2" borderId="31" xfId="0" applyNumberFormat="1" applyFont="1" applyFill="1" applyBorder="1" applyAlignment="1">
      <alignment horizontal="center" vertical="center"/>
    </xf>
    <xf numFmtId="4" fontId="4" fillId="2" borderId="32" xfId="0" applyNumberFormat="1" applyFont="1" applyFill="1" applyBorder="1" applyAlignment="1">
      <alignment horizontal="center" vertical="center" wrapText="1"/>
    </xf>
    <xf numFmtId="4" fontId="4" fillId="2" borderId="66" xfId="0" applyNumberFormat="1" applyFont="1" applyFill="1" applyBorder="1" applyAlignment="1">
      <alignment horizontal="center" vertical="center"/>
    </xf>
    <xf numFmtId="4" fontId="4" fillId="2" borderId="41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56" xfId="0" applyNumberFormat="1" applyFont="1" applyFill="1" applyBorder="1" applyAlignment="1">
      <alignment horizontal="center" vertical="center" wrapText="1"/>
    </xf>
    <xf numFmtId="4" fontId="4" fillId="2" borderId="51" xfId="0" applyNumberFormat="1" applyFont="1" applyFill="1" applyBorder="1" applyAlignment="1">
      <alignment horizontal="center" vertical="center"/>
    </xf>
    <xf numFmtId="4" fontId="4" fillId="2" borderId="33" xfId="0" applyNumberFormat="1" applyFont="1" applyFill="1" applyBorder="1" applyAlignment="1">
      <alignment horizontal="center" vertical="center"/>
    </xf>
    <xf numFmtId="4" fontId="4" fillId="2" borderId="34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/>
    </xf>
    <xf numFmtId="4" fontId="4" fillId="2" borderId="65" xfId="0" applyNumberFormat="1" applyFont="1" applyFill="1" applyBorder="1" applyAlignment="1">
      <alignment horizontal="center" vertical="center"/>
    </xf>
  </cellXfs>
  <cellStyles count="11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Percentagem 2" xfId="3" xr:uid="{00000000-0005-0000-0000-000003000000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13280" y="2374454"/>
          <a:ext cx="421595" cy="411335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329704</xdr:colOff>
      <xdr:row>8</xdr:row>
      <xdr:rowOff>13332</xdr:rowOff>
    </xdr:from>
    <xdr:to>
      <xdr:col>2</xdr:col>
      <xdr:colOff>448960</xdr:colOff>
      <xdr:row>10</xdr:row>
      <xdr:rowOff>198537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254" y="1537332"/>
          <a:ext cx="728856" cy="680505"/>
        </a:xfrm>
        <a:prstGeom prst="rect">
          <a:avLst/>
        </a:prstGeom>
      </xdr:spPr>
    </xdr:pic>
    <xdr:clientData/>
  </xdr:twoCellAnchor>
  <xdr:twoCellAnchor editAs="oneCell">
    <xdr:from>
      <xdr:col>1</xdr:col>
      <xdr:colOff>288239</xdr:colOff>
      <xdr:row>24</xdr:row>
      <xdr:rowOff>134916</xdr:rowOff>
    </xdr:from>
    <xdr:to>
      <xdr:col>2</xdr:col>
      <xdr:colOff>605117</xdr:colOff>
      <xdr:row>28</xdr:row>
      <xdr:rowOff>15923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789" y="5135541"/>
          <a:ext cx="926478" cy="871607"/>
        </a:xfrm>
        <a:prstGeom prst="rect">
          <a:avLst/>
        </a:prstGeom>
      </xdr:spPr>
    </xdr:pic>
    <xdr:clientData/>
  </xdr:twoCellAnchor>
  <xdr:twoCellAnchor editAs="oneCell">
    <xdr:from>
      <xdr:col>1</xdr:col>
      <xdr:colOff>398941</xdr:colOff>
      <xdr:row>13</xdr:row>
      <xdr:rowOff>128240</xdr:rowOff>
    </xdr:from>
    <xdr:to>
      <xdr:col>2</xdr:col>
      <xdr:colOff>448235</xdr:colOff>
      <xdr:row>16</xdr:row>
      <xdr:rowOff>34666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491" y="2890490"/>
          <a:ext cx="658894" cy="649376"/>
        </a:xfrm>
        <a:prstGeom prst="rect">
          <a:avLst/>
        </a:prstGeom>
      </xdr:spPr>
    </xdr:pic>
    <xdr:clientData/>
  </xdr:twoCellAnchor>
  <xdr:twoCellAnchor editAs="oneCell">
    <xdr:from>
      <xdr:col>1</xdr:col>
      <xdr:colOff>345015</xdr:colOff>
      <xdr:row>38</xdr:row>
      <xdr:rowOff>103654</xdr:rowOff>
    </xdr:from>
    <xdr:to>
      <xdr:col>3</xdr:col>
      <xdr:colOff>89261</xdr:colOff>
      <xdr:row>42</xdr:row>
      <xdr:rowOff>67236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565" y="8180854"/>
          <a:ext cx="963446" cy="954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6384" width="9.140625" style="139"/>
  </cols>
  <sheetData>
    <row r="2" spans="1:9" x14ac:dyDescent="0.25">
      <c r="D2" s="422" t="s">
        <v>49</v>
      </c>
      <c r="E2" s="422"/>
      <c r="F2" s="422"/>
      <c r="G2" s="422"/>
      <c r="H2" s="422"/>
      <c r="I2" s="422"/>
    </row>
    <row r="3" spans="1:9" x14ac:dyDescent="0.25">
      <c r="D3" s="422"/>
      <c r="E3" s="422"/>
      <c r="F3" s="422"/>
      <c r="G3" s="422"/>
      <c r="H3" s="422"/>
      <c r="I3" s="422"/>
    </row>
    <row r="4" spans="1:9" ht="15.75" x14ac:dyDescent="0.25">
      <c r="D4" s="423" t="s">
        <v>90</v>
      </c>
      <c r="E4" s="423"/>
      <c r="F4" s="423"/>
      <c r="G4" s="423"/>
      <c r="H4" s="423"/>
      <c r="I4" s="423"/>
    </row>
    <row r="6" spans="1:9" ht="15" customHeight="1" x14ac:dyDescent="0.25"/>
    <row r="7" spans="1:9" ht="15" customHeight="1" x14ac:dyDescent="0.25">
      <c r="A7" s="140" t="s">
        <v>48</v>
      </c>
    </row>
    <row r="8" spans="1:9" ht="15" customHeight="1" x14ac:dyDescent="0.25"/>
    <row r="9" spans="1:9" ht="15" customHeight="1" x14ac:dyDescent="0.25">
      <c r="A9" s="140" t="s">
        <v>47</v>
      </c>
    </row>
    <row r="10" spans="1:9" ht="15" customHeight="1" x14ac:dyDescent="0.25"/>
    <row r="11" spans="1:9" ht="15" customHeight="1" x14ac:dyDescent="0.25">
      <c r="A11" s="140" t="s">
        <v>50</v>
      </c>
    </row>
    <row r="12" spans="1:9" ht="15" customHeight="1" x14ac:dyDescent="0.25"/>
    <row r="13" spans="1:9" ht="15" customHeight="1" x14ac:dyDescent="0.25">
      <c r="A13" s="140" t="s">
        <v>51</v>
      </c>
    </row>
    <row r="14" spans="1:9" ht="15" customHeight="1" x14ac:dyDescent="0.25"/>
    <row r="15" spans="1:9" ht="15" customHeight="1" x14ac:dyDescent="0.25">
      <c r="A15" s="140" t="s">
        <v>54</v>
      </c>
    </row>
    <row r="16" spans="1:9" ht="15" customHeight="1" x14ac:dyDescent="0.25"/>
    <row r="17" spans="1:1" ht="15" customHeight="1" x14ac:dyDescent="0.25">
      <c r="A17" s="140" t="s">
        <v>55</v>
      </c>
    </row>
    <row r="18" spans="1:1" ht="15" customHeight="1" x14ac:dyDescent="0.25"/>
    <row r="19" spans="1:1" ht="15" customHeight="1" x14ac:dyDescent="0.25">
      <c r="A19" s="140" t="s">
        <v>53</v>
      </c>
    </row>
    <row r="20" spans="1:1" ht="15" customHeight="1" x14ac:dyDescent="0.25"/>
    <row r="21" spans="1:1" ht="15" customHeight="1" x14ac:dyDescent="0.25">
      <c r="A21" s="140" t="s">
        <v>52</v>
      </c>
    </row>
    <row r="22" spans="1:1" ht="15" customHeight="1" x14ac:dyDescent="0.25"/>
    <row r="23" spans="1:1" ht="15" customHeight="1" x14ac:dyDescent="0.25">
      <c r="A23" s="140" t="s">
        <v>60</v>
      </c>
    </row>
    <row r="24" spans="1:1" ht="15" customHeight="1" x14ac:dyDescent="0.25"/>
    <row r="25" spans="1:1" ht="15" customHeight="1" x14ac:dyDescent="0.25">
      <c r="A25" s="140" t="s">
        <v>61</v>
      </c>
    </row>
    <row r="26" spans="1:1" ht="15" customHeight="1" x14ac:dyDescent="0.25"/>
    <row r="27" spans="1:1" ht="15" customHeight="1" x14ac:dyDescent="0.25">
      <c r="A27" s="140" t="s">
        <v>63</v>
      </c>
    </row>
    <row r="28" spans="1:1" ht="15" customHeight="1" x14ac:dyDescent="0.25"/>
    <row r="29" spans="1:1" ht="15" customHeight="1" x14ac:dyDescent="0.25">
      <c r="A29" s="153" t="s">
        <v>75</v>
      </c>
    </row>
    <row r="30" spans="1:1" ht="15" customHeight="1" x14ac:dyDescent="0.25"/>
    <row r="31" spans="1:1" ht="15" customHeight="1" x14ac:dyDescent="0.25">
      <c r="A31" s="153" t="s">
        <v>76</v>
      </c>
    </row>
    <row r="32" spans="1:1" ht="15" customHeight="1" x14ac:dyDescent="0.25"/>
    <row r="33" spans="1:1" x14ac:dyDescent="0.25">
      <c r="A33" s="153" t="s">
        <v>77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Z141"/>
  <sheetViews>
    <sheetView topLeftCell="H1" workbookViewId="0">
      <selection activeCell="K65" sqref="K65:L9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'6'!Y3</f>
        <v>VARIAÇÃO (JAN-SET)</v>
      </c>
    </row>
    <row r="4" spans="1:26" ht="15.75" thickBot="1" x14ac:dyDescent="0.3"/>
    <row r="5" spans="1:26" ht="24" customHeight="1" x14ac:dyDescent="0.25">
      <c r="A5" s="479" t="s">
        <v>28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83">
        <v>2019</v>
      </c>
      <c r="R5" s="475">
        <v>2020</v>
      </c>
      <c r="S5" s="475">
        <v>2021</v>
      </c>
      <c r="T5" s="475">
        <v>2022</v>
      </c>
      <c r="U5" s="464">
        <v>2023</v>
      </c>
      <c r="V5" s="466" t="str">
        <f>K5</f>
        <v>janeiro - setembro</v>
      </c>
      <c r="W5" s="467"/>
      <c r="Y5" s="495" t="s">
        <v>86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500"/>
      <c r="R6" s="489"/>
      <c r="S6" s="489"/>
      <c r="T6" s="489"/>
      <c r="U6" s="494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14">
        <v>19900394</v>
      </c>
      <c r="H7" s="14">
        <v>20394126</v>
      </c>
      <c r="I7" s="36">
        <v>21486119.142999995</v>
      </c>
      <c r="J7" s="15">
        <v>20807983.866999999</v>
      </c>
      <c r="K7" s="414">
        <v>15844197.334000003</v>
      </c>
      <c r="L7" s="415">
        <v>15714750.345000001</v>
      </c>
      <c r="N7" s="134">
        <f t="shared" ref="N7:T7" si="0">C7/C45</f>
        <v>0.16972846980551387</v>
      </c>
      <c r="O7" s="259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0.17704576152653625</v>
      </c>
      <c r="S7" s="406">
        <f t="shared" si="0"/>
        <v>0.17328196252462968</v>
      </c>
      <c r="T7" s="406">
        <f t="shared" si="0"/>
        <v>0.17229110793734867</v>
      </c>
      <c r="U7" s="27">
        <f>J7/J45</f>
        <v>0.16805308665976804</v>
      </c>
      <c r="V7" s="20">
        <f>K7/K45</f>
        <v>0.17688900516420691</v>
      </c>
      <c r="W7" s="234">
        <f>L7/L45</f>
        <v>0.16492052335721524</v>
      </c>
      <c r="Y7" s="102">
        <f>(L7-K7)/K7</f>
        <v>-8.1699934853892604E-3</v>
      </c>
      <c r="Z7" s="101">
        <f>(W7-V7)*100</f>
        <v>-1.1968481806991671</v>
      </c>
    </row>
    <row r="8" spans="1:26" ht="20.100000000000001" customHeight="1" x14ac:dyDescent="0.25">
      <c r="A8" s="24"/>
      <c r="B8" t="s">
        <v>84</v>
      </c>
      <c r="C8" s="10">
        <v>488904</v>
      </c>
      <c r="D8" s="11">
        <v>462559</v>
      </c>
      <c r="E8" s="11">
        <v>714382</v>
      </c>
      <c r="F8" s="11">
        <v>730840</v>
      </c>
      <c r="G8" s="11">
        <v>595254</v>
      </c>
      <c r="H8" s="11">
        <v>980147</v>
      </c>
      <c r="I8" s="35">
        <v>1295307.6239999994</v>
      </c>
      <c r="J8" s="12">
        <v>1419683.5429999996</v>
      </c>
      <c r="K8" s="11">
        <v>1059022.7950000002</v>
      </c>
      <c r="L8" s="161">
        <v>1066160.7880000004</v>
      </c>
      <c r="N8" s="77">
        <f t="shared" ref="N8:T8" si="1">C8/C7</f>
        <v>2.6249139286006702E-2</v>
      </c>
      <c r="O8" s="37">
        <f t="shared" si="1"/>
        <v>2.3146858668846582E-2</v>
      </c>
      <c r="P8" s="18">
        <f t="shared" si="1"/>
        <v>3.5132059101834937E-2</v>
      </c>
      <c r="Q8" s="18">
        <f t="shared" si="1"/>
        <v>3.404074400013489E-2</v>
      </c>
      <c r="R8" s="18">
        <f t="shared" si="1"/>
        <v>2.9911669085546749E-2</v>
      </c>
      <c r="S8" s="400">
        <f t="shared" si="1"/>
        <v>4.806026009646111E-2</v>
      </c>
      <c r="T8" s="400">
        <f t="shared" si="1"/>
        <v>6.0285788018726506E-2</v>
      </c>
      <c r="U8" s="172">
        <f>J8/J7</f>
        <v>6.8227827937310068E-2</v>
      </c>
      <c r="V8" s="96">
        <f>K8/K7</f>
        <v>6.683978826288961E-2</v>
      </c>
      <c r="W8" s="78">
        <f>L8/L7</f>
        <v>6.7844589611264383E-2</v>
      </c>
      <c r="Y8" s="107">
        <f t="shared" ref="Y8:Y47" si="2">(L8-K8)/K8</f>
        <v>6.7401693652875986E-3</v>
      </c>
      <c r="Z8" s="104">
        <f t="shared" ref="Z8:Z47" si="3">(W8-V8)*100</f>
        <v>0.10048013483747731</v>
      </c>
    </row>
    <row r="9" spans="1:26" ht="20.100000000000001" customHeight="1" thickBot="1" x14ac:dyDescent="0.3">
      <c r="A9" s="24"/>
      <c r="B9" t="s">
        <v>85</v>
      </c>
      <c r="C9" s="10">
        <v>18136621</v>
      </c>
      <c r="D9" s="11">
        <v>19521103</v>
      </c>
      <c r="E9" s="11">
        <v>19619809</v>
      </c>
      <c r="F9" s="11">
        <v>20738726</v>
      </c>
      <c r="G9" s="11">
        <v>19305140</v>
      </c>
      <c r="H9" s="11">
        <v>19413979</v>
      </c>
      <c r="I9" s="35">
        <v>20190811.518999998</v>
      </c>
      <c r="J9" s="12">
        <v>19388300.324000001</v>
      </c>
      <c r="K9" s="11">
        <v>14785174.539000003</v>
      </c>
      <c r="L9" s="161">
        <v>14648589.557</v>
      </c>
      <c r="N9" s="77">
        <f t="shared" ref="N9:T9" si="4">C9/C7</f>
        <v>0.9737508607139933</v>
      </c>
      <c r="O9" s="37">
        <f t="shared" si="4"/>
        <v>0.97685314133115342</v>
      </c>
      <c r="P9" s="18">
        <f t="shared" si="4"/>
        <v>0.96486794089816508</v>
      </c>
      <c r="Q9" s="18">
        <f t="shared" si="4"/>
        <v>0.9659592559998651</v>
      </c>
      <c r="R9" s="18">
        <f t="shared" si="4"/>
        <v>0.97008833091445323</v>
      </c>
      <c r="S9" s="400">
        <f t="shared" si="4"/>
        <v>0.95193973990353886</v>
      </c>
      <c r="T9" s="400">
        <f t="shared" si="4"/>
        <v>0.93971421198127358</v>
      </c>
      <c r="U9" s="172">
        <f>J9/J7</f>
        <v>0.93177217206269003</v>
      </c>
      <c r="V9" s="96">
        <f>K9/K7</f>
        <v>0.93316021173711039</v>
      </c>
      <c r="W9" s="78">
        <f>L9/L7</f>
        <v>0.93215541038873562</v>
      </c>
      <c r="Y9" s="105">
        <f t="shared" si="2"/>
        <v>-9.2379688612888415E-3</v>
      </c>
      <c r="Z9" s="104">
        <f t="shared" si="3"/>
        <v>-0.10048013483747731</v>
      </c>
    </row>
    <row r="10" spans="1:26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14">
        <v>392807</v>
      </c>
      <c r="G10" s="14">
        <v>275614</v>
      </c>
      <c r="H10" s="14">
        <v>297993</v>
      </c>
      <c r="I10" s="36">
        <v>386870.88</v>
      </c>
      <c r="J10" s="15">
        <v>381859.18900000001</v>
      </c>
      <c r="K10" s="414">
        <v>288651.44400000002</v>
      </c>
      <c r="L10" s="415">
        <v>263952.34899999999</v>
      </c>
      <c r="N10" s="134">
        <f t="shared" ref="N10:T10" si="5">C10/C45</f>
        <v>4.9136578932567508E-3</v>
      </c>
      <c r="O10" s="259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2.4520263527131555E-3</v>
      </c>
      <c r="S10" s="406">
        <f t="shared" si="5"/>
        <v>2.5319453188924093E-3</v>
      </c>
      <c r="T10" s="406">
        <f t="shared" si="5"/>
        <v>3.1022080860801959E-3</v>
      </c>
      <c r="U10" s="27">
        <f>J10/J45</f>
        <v>3.0840381168604713E-3</v>
      </c>
      <c r="V10" s="20">
        <f>K10/K45</f>
        <v>3.2225846277995985E-3</v>
      </c>
      <c r="W10" s="234">
        <f>L10/L45</f>
        <v>2.7700827937299517E-3</v>
      </c>
      <c r="Y10" s="102">
        <f t="shared" si="2"/>
        <v>-8.556719709325282E-2</v>
      </c>
      <c r="Z10" s="101">
        <f t="shared" si="3"/>
        <v>-4.5250183406964684E-2</v>
      </c>
    </row>
    <row r="11" spans="1:26" ht="20.100000000000001" customHeight="1" x14ac:dyDescent="0.25">
      <c r="A11" s="24"/>
      <c r="B11" t="s">
        <v>84</v>
      </c>
      <c r="C11" s="10">
        <v>519585</v>
      </c>
      <c r="D11" s="11">
        <v>652024</v>
      </c>
      <c r="E11" s="11">
        <v>372541</v>
      </c>
      <c r="F11" s="11">
        <v>302233</v>
      </c>
      <c r="G11" s="11">
        <v>211885</v>
      </c>
      <c r="H11" s="11">
        <v>213769</v>
      </c>
      <c r="I11" s="35">
        <v>286165.69100000005</v>
      </c>
      <c r="J11" s="12">
        <v>277687.92700000003</v>
      </c>
      <c r="K11" s="11">
        <v>216018.55900000001</v>
      </c>
      <c r="L11" s="161">
        <v>173946.96000000002</v>
      </c>
      <c r="N11" s="77">
        <f t="shared" ref="N11:T11" si="6">C11/C10</f>
        <v>0.96360237458063724</v>
      </c>
      <c r="O11" s="37">
        <f t="shared" si="6"/>
        <v>0.94817236324716725</v>
      </c>
      <c r="P11" s="18">
        <f t="shared" si="6"/>
        <v>0.86713871063099801</v>
      </c>
      <c r="Q11" s="18">
        <f t="shared" si="6"/>
        <v>0.76941856942467934</v>
      </c>
      <c r="R11" s="18">
        <f t="shared" si="6"/>
        <v>0.76877444542004403</v>
      </c>
      <c r="S11" s="400">
        <f t="shared" si="6"/>
        <v>0.71736248838059957</v>
      </c>
      <c r="T11" s="400">
        <f t="shared" si="6"/>
        <v>0.73969302367756407</v>
      </c>
      <c r="U11" s="172">
        <f>J11/J10</f>
        <v>0.72719980296192377</v>
      </c>
      <c r="V11" s="96">
        <f>K11/K10</f>
        <v>0.74837165546970208</v>
      </c>
      <c r="W11" s="78">
        <f>L11/L10</f>
        <v>0.65900894861897985</v>
      </c>
      <c r="Y11" s="107">
        <f t="shared" si="2"/>
        <v>-0.19475918733445485</v>
      </c>
      <c r="Z11" s="104">
        <f t="shared" si="3"/>
        <v>-8.9362706850722233</v>
      </c>
    </row>
    <row r="12" spans="1:26" ht="20.100000000000001" customHeight="1" thickBot="1" x14ac:dyDescent="0.3">
      <c r="A12" s="24"/>
      <c r="B12" t="s">
        <v>85</v>
      </c>
      <c r="C12" s="10">
        <v>19626</v>
      </c>
      <c r="D12" s="11">
        <v>35640</v>
      </c>
      <c r="E12" s="11">
        <v>57080</v>
      </c>
      <c r="F12" s="11">
        <v>90574</v>
      </c>
      <c r="G12" s="11">
        <v>63729</v>
      </c>
      <c r="H12" s="11">
        <v>84224</v>
      </c>
      <c r="I12" s="35">
        <v>100705.18899999998</v>
      </c>
      <c r="J12" s="12">
        <v>104171.262</v>
      </c>
      <c r="K12" s="11">
        <v>72632.885000000009</v>
      </c>
      <c r="L12" s="161">
        <v>90005.388999999981</v>
      </c>
      <c r="N12" s="77">
        <f t="shared" ref="N12:T12" si="7">C12/C10</f>
        <v>3.6397625419362735E-2</v>
      </c>
      <c r="O12" s="37">
        <f t="shared" si="7"/>
        <v>5.1827636752832779E-2</v>
      </c>
      <c r="P12" s="18">
        <f t="shared" si="7"/>
        <v>0.13286128936900199</v>
      </c>
      <c r="Q12" s="18">
        <f t="shared" si="7"/>
        <v>0.23058143057532071</v>
      </c>
      <c r="R12" s="18">
        <f t="shared" si="7"/>
        <v>0.23122555457995603</v>
      </c>
      <c r="S12" s="400">
        <f t="shared" si="7"/>
        <v>0.28263751161940048</v>
      </c>
      <c r="T12" s="400">
        <f t="shared" si="7"/>
        <v>0.26030697632243599</v>
      </c>
      <c r="U12" s="172">
        <f>J12/J10</f>
        <v>0.27280019703807623</v>
      </c>
      <c r="V12" s="96">
        <f>K12/K10</f>
        <v>0.25162834453029798</v>
      </c>
      <c r="W12" s="78">
        <f>L12/L10</f>
        <v>0.34099105138102026</v>
      </c>
      <c r="Y12" s="105">
        <f t="shared" si="2"/>
        <v>0.23918234832610558</v>
      </c>
      <c r="Z12" s="104">
        <f t="shared" si="3"/>
        <v>8.9362706850722287</v>
      </c>
    </row>
    <row r="13" spans="1:26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14">
        <v>12901981</v>
      </c>
      <c r="G13" s="14">
        <v>12362376</v>
      </c>
      <c r="H13" s="14">
        <v>14026050</v>
      </c>
      <c r="I13" s="36">
        <v>16104727.376999991</v>
      </c>
      <c r="J13" s="15">
        <v>16687660.908999983</v>
      </c>
      <c r="K13" s="414">
        <v>11589060.462999981</v>
      </c>
      <c r="L13" s="415">
        <v>13755804.870999996</v>
      </c>
      <c r="N13" s="134">
        <f t="shared" ref="N13:T13" si="8">C13/C45</f>
        <v>0.10710724608689627</v>
      </c>
      <c r="O13" s="259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0.10998306230506669</v>
      </c>
      <c r="S13" s="406">
        <f t="shared" si="8"/>
        <v>0.11917458342998284</v>
      </c>
      <c r="T13" s="406">
        <f t="shared" si="8"/>
        <v>0.1291392505247396</v>
      </c>
      <c r="U13" s="27">
        <f>J13/J45</f>
        <v>0.1347758121504794</v>
      </c>
      <c r="V13" s="20">
        <f>K13/K45</f>
        <v>0.12938347919265505</v>
      </c>
      <c r="W13" s="234">
        <f>L13/L45</f>
        <v>0.14436211131071899</v>
      </c>
      <c r="Y13" s="102">
        <f t="shared" si="2"/>
        <v>0.18696463055980334</v>
      </c>
      <c r="Z13" s="101">
        <f t="shared" si="3"/>
        <v>1.4978632118063939</v>
      </c>
    </row>
    <row r="14" spans="1:26" ht="20.100000000000001" customHeight="1" x14ac:dyDescent="0.25">
      <c r="A14" s="24"/>
      <c r="B14" t="s">
        <v>84</v>
      </c>
      <c r="C14" s="10">
        <v>1951595</v>
      </c>
      <c r="D14" s="11">
        <v>1596350</v>
      </c>
      <c r="E14" s="11">
        <v>1314189</v>
      </c>
      <c r="F14" s="11">
        <v>681631</v>
      </c>
      <c r="G14" s="11">
        <v>450223</v>
      </c>
      <c r="H14" s="11">
        <v>516104</v>
      </c>
      <c r="I14" s="35">
        <v>494621.35000000015</v>
      </c>
      <c r="J14" s="12">
        <v>479215.90599999978</v>
      </c>
      <c r="K14" s="11">
        <v>337659.28399999975</v>
      </c>
      <c r="L14" s="161">
        <v>304566.42100000003</v>
      </c>
      <c r="N14" s="77">
        <f t="shared" ref="N14:T14" si="9">C14/C13</f>
        <v>0.16604164085907627</v>
      </c>
      <c r="O14" s="37">
        <f t="shared" si="9"/>
        <v>0.11717239275002839</v>
      </c>
      <c r="P14" s="18">
        <f t="shared" si="9"/>
        <v>9.9984464314027188E-2</v>
      </c>
      <c r="Q14" s="18">
        <f t="shared" si="9"/>
        <v>5.2831499286814944E-2</v>
      </c>
      <c r="R14" s="18">
        <f t="shared" si="9"/>
        <v>3.6418808164385232E-2</v>
      </c>
      <c r="S14" s="400">
        <f t="shared" si="9"/>
        <v>3.679610439147158E-2</v>
      </c>
      <c r="T14" s="400">
        <f t="shared" si="9"/>
        <v>3.0712804906365253E-2</v>
      </c>
      <c r="U14" s="172">
        <f>J14/J13</f>
        <v>2.8716781136267529E-2</v>
      </c>
      <c r="V14" s="96">
        <f>K14/K13</f>
        <v>2.9136036098701325E-2</v>
      </c>
      <c r="W14" s="78">
        <f>L14/L13</f>
        <v>2.2140937869952439E-2</v>
      </c>
      <c r="Y14" s="107">
        <f t="shared" si="2"/>
        <v>-9.8006672904038222E-2</v>
      </c>
      <c r="Z14" s="104">
        <f t="shared" si="3"/>
        <v>-0.69950982287488861</v>
      </c>
    </row>
    <row r="15" spans="1:26" ht="20.100000000000001" customHeight="1" thickBot="1" x14ac:dyDescent="0.3">
      <c r="A15" s="24"/>
      <c r="B15" t="s">
        <v>85</v>
      </c>
      <c r="C15" s="10">
        <v>9802053</v>
      </c>
      <c r="D15" s="11">
        <v>12027593</v>
      </c>
      <c r="E15" s="11">
        <v>11829743</v>
      </c>
      <c r="F15" s="11">
        <v>12220350</v>
      </c>
      <c r="G15" s="11">
        <v>11912153</v>
      </c>
      <c r="H15" s="11">
        <v>13509946</v>
      </c>
      <c r="I15" s="35">
        <v>15610106.026999991</v>
      </c>
      <c r="J15" s="12">
        <v>16208445.002999984</v>
      </c>
      <c r="K15" s="11">
        <v>11251401.178999981</v>
      </c>
      <c r="L15" s="161">
        <v>13451238.449999996</v>
      </c>
      <c r="N15" s="77">
        <f t="shared" ref="N15:T15" si="10">C15/C13</f>
        <v>0.83395835914092376</v>
      </c>
      <c r="O15" s="37">
        <f t="shared" si="10"/>
        <v>0.88282760724997156</v>
      </c>
      <c r="P15" s="18">
        <f t="shared" si="10"/>
        <v>0.90001553568597281</v>
      </c>
      <c r="Q15" s="18">
        <f t="shared" si="10"/>
        <v>0.94716850071318504</v>
      </c>
      <c r="R15" s="18">
        <f t="shared" si="10"/>
        <v>0.96358119183561475</v>
      </c>
      <c r="S15" s="400">
        <f t="shared" si="10"/>
        <v>0.96320389560852837</v>
      </c>
      <c r="T15" s="400">
        <f t="shared" si="10"/>
        <v>0.96928719509363481</v>
      </c>
      <c r="U15" s="172">
        <f>J15/J13</f>
        <v>0.97128321886373248</v>
      </c>
      <c r="V15" s="96">
        <f>K15/K13</f>
        <v>0.9708639639012987</v>
      </c>
      <c r="W15" s="78">
        <f>L15/L13</f>
        <v>0.97785906213004758</v>
      </c>
      <c r="Y15" s="105">
        <f t="shared" si="2"/>
        <v>0.19551673929340196</v>
      </c>
      <c r="Z15" s="104">
        <f t="shared" si="3"/>
        <v>0.69950982287488861</v>
      </c>
    </row>
    <row r="16" spans="1:26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14">
        <v>298131</v>
      </c>
      <c r="G16" s="14">
        <v>76415</v>
      </c>
      <c r="H16" s="14"/>
      <c r="I16" s="36"/>
      <c r="J16" s="15"/>
      <c r="K16" s="414"/>
      <c r="L16" s="415"/>
      <c r="N16" s="134">
        <f t="shared" ref="N16:T16" si="11">C16/C45</f>
        <v>9.8886259050122547E-4</v>
      </c>
      <c r="O16" s="259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6.798333674725369E-4</v>
      </c>
      <c r="S16" s="406">
        <f t="shared" si="11"/>
        <v>0</v>
      </c>
      <c r="T16" s="406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84</v>
      </c>
      <c r="C17" s="10">
        <v>108515</v>
      </c>
      <c r="D17" s="11">
        <v>88963</v>
      </c>
      <c r="E17" s="11">
        <v>259060</v>
      </c>
      <c r="F17" s="11">
        <v>298131</v>
      </c>
      <c r="G17" s="11">
        <v>76415</v>
      </c>
      <c r="H17" s="11"/>
      <c r="I17" s="35"/>
      <c r="J17" s="12"/>
      <c r="K17" s="11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>G17/G16</f>
        <v>1</v>
      </c>
      <c r="S17" s="400"/>
      <c r="T17" s="400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33870</v>
      </c>
      <c r="D18" s="14">
        <v>27242</v>
      </c>
      <c r="E18" s="14">
        <v>23820</v>
      </c>
      <c r="F18" s="14">
        <v>29584</v>
      </c>
      <c r="G18" s="14">
        <v>54141</v>
      </c>
      <c r="H18" s="14">
        <v>32673</v>
      </c>
      <c r="I18" s="36">
        <v>34983.923999999999</v>
      </c>
      <c r="J18" s="15">
        <v>32455.946000000004</v>
      </c>
      <c r="K18" s="414">
        <v>23507.161</v>
      </c>
      <c r="L18" s="415">
        <v>16644.41</v>
      </c>
      <c r="N18" s="134">
        <f t="shared" ref="N18:T18" si="12">C18/C45</f>
        <v>3.0864650914874908E-4</v>
      </c>
      <c r="O18" s="259">
        <f t="shared" si="12"/>
        <v>2.4244477746609554E-4</v>
      </c>
      <c r="P18" s="21">
        <f t="shared" si="12"/>
        <v>2.0694350900920139E-4</v>
      </c>
      <c r="Q18" s="21">
        <f t="shared" si="12"/>
        <v>2.374298285266915E-4</v>
      </c>
      <c r="R18" s="21">
        <f t="shared" si="12"/>
        <v>4.8167059279370048E-4</v>
      </c>
      <c r="S18" s="406">
        <f t="shared" si="12"/>
        <v>2.7761138484518662E-4</v>
      </c>
      <c r="T18" s="406">
        <f t="shared" si="12"/>
        <v>2.8052618464231534E-4</v>
      </c>
      <c r="U18" s="27">
        <f>J18/J45</f>
        <v>2.6212640016570391E-4</v>
      </c>
      <c r="V18" s="20">
        <f>K18/K45</f>
        <v>2.624404528591592E-4</v>
      </c>
      <c r="W18" s="234">
        <f>L18/L45</f>
        <v>1.7467695941128657E-4</v>
      </c>
      <c r="Y18" s="102">
        <f t="shared" si="2"/>
        <v>-0.29194299558334585</v>
      </c>
      <c r="Z18" s="101">
        <f t="shared" si="3"/>
        <v>-8.7763493447872622E-3</v>
      </c>
    </row>
    <row r="19" spans="1:26" ht="20.100000000000001" customHeight="1" x14ac:dyDescent="0.25">
      <c r="A19" s="24"/>
      <c r="B19" t="s">
        <v>84</v>
      </c>
      <c r="C19" s="10">
        <v>29612</v>
      </c>
      <c r="D19" s="11">
        <v>21817</v>
      </c>
      <c r="E19" s="11">
        <v>17705</v>
      </c>
      <c r="F19" s="11">
        <v>22693</v>
      </c>
      <c r="G19" s="11">
        <v>29004</v>
      </c>
      <c r="H19" s="11">
        <v>24348</v>
      </c>
      <c r="I19" s="35">
        <v>29657.307999999997</v>
      </c>
      <c r="J19" s="12">
        <v>25594.193000000003</v>
      </c>
      <c r="K19" s="11">
        <v>18970.061000000002</v>
      </c>
      <c r="L19" s="161">
        <v>12837.231</v>
      </c>
      <c r="N19" s="77">
        <f t="shared" ref="N19:T19" si="13">C19/C18</f>
        <v>0.87428402716268083</v>
      </c>
      <c r="O19" s="37">
        <f t="shared" si="13"/>
        <v>0.80085896777035459</v>
      </c>
      <c r="P19" s="18">
        <f t="shared" si="13"/>
        <v>0.74328295549958023</v>
      </c>
      <c r="Q19" s="18">
        <f t="shared" si="13"/>
        <v>0.76707003785830175</v>
      </c>
      <c r="R19" s="18">
        <f t="shared" si="13"/>
        <v>0.53571230675458525</v>
      </c>
      <c r="S19" s="400">
        <f t="shared" si="13"/>
        <v>0.74520246074740615</v>
      </c>
      <c r="T19" s="400">
        <f t="shared" si="13"/>
        <v>0.84774103671160494</v>
      </c>
      <c r="U19" s="172">
        <f>J19/J18</f>
        <v>0.78858256049600284</v>
      </c>
      <c r="V19" s="96">
        <f>K19/K18</f>
        <v>0.80699072933562677</v>
      </c>
      <c r="W19" s="78">
        <f>L19/L18</f>
        <v>0.77126380568611319</v>
      </c>
      <c r="Y19" s="107">
        <f t="shared" si="2"/>
        <v>-0.32328994619469076</v>
      </c>
      <c r="Z19" s="104">
        <f t="shared" si="3"/>
        <v>-3.5726923649513576</v>
      </c>
    </row>
    <row r="20" spans="1:26" ht="20.100000000000001" customHeight="1" thickBot="1" x14ac:dyDescent="0.3">
      <c r="A20" s="24"/>
      <c r="B20" t="s">
        <v>85</v>
      </c>
      <c r="C20" s="10">
        <v>4258</v>
      </c>
      <c r="D20" s="11">
        <v>5425</v>
      </c>
      <c r="E20" s="11">
        <v>6115</v>
      </c>
      <c r="F20" s="11">
        <v>6891</v>
      </c>
      <c r="G20" s="11">
        <v>25137</v>
      </c>
      <c r="H20" s="11">
        <v>8325</v>
      </c>
      <c r="I20" s="35">
        <v>5326.616</v>
      </c>
      <c r="J20" s="12">
        <v>6861.7530000000015</v>
      </c>
      <c r="K20" s="11">
        <v>4537.1000000000004</v>
      </c>
      <c r="L20" s="161">
        <v>3807.1789999999987</v>
      </c>
      <c r="N20" s="77">
        <f t="shared" ref="N20:T20" si="14">C20/C18</f>
        <v>0.12571597283731917</v>
      </c>
      <c r="O20" s="37">
        <f t="shared" si="14"/>
        <v>0.19914103222964541</v>
      </c>
      <c r="P20" s="18">
        <f t="shared" si="14"/>
        <v>0.25671704450041982</v>
      </c>
      <c r="Q20" s="18">
        <f t="shared" si="14"/>
        <v>0.23292996214169823</v>
      </c>
      <c r="R20" s="18">
        <f t="shared" si="14"/>
        <v>0.46428769324541475</v>
      </c>
      <c r="S20" s="400">
        <f t="shared" si="14"/>
        <v>0.25479753925259391</v>
      </c>
      <c r="T20" s="400">
        <f t="shared" si="14"/>
        <v>0.15225896328839497</v>
      </c>
      <c r="U20" s="172">
        <f>J20/J18</f>
        <v>0.21141743950399722</v>
      </c>
      <c r="V20" s="96">
        <f>K20/K18</f>
        <v>0.19300927066437332</v>
      </c>
      <c r="W20" s="78">
        <f>L20/L18</f>
        <v>0.2287361943138867</v>
      </c>
      <c r="Y20" s="105">
        <f t="shared" si="2"/>
        <v>-0.1608783143417605</v>
      </c>
      <c r="Z20" s="104">
        <f t="shared" si="3"/>
        <v>3.572692364951338</v>
      </c>
    </row>
    <row r="21" spans="1:26" ht="20.100000000000001" customHeight="1" thickBot="1" x14ac:dyDescent="0.3">
      <c r="A21" s="5" t="s">
        <v>18</v>
      </c>
      <c r="B21" s="6"/>
      <c r="C21" s="13">
        <v>1062653</v>
      </c>
      <c r="D21" s="14">
        <v>762668</v>
      </c>
      <c r="E21" s="14">
        <v>1066136</v>
      </c>
      <c r="F21" s="14">
        <v>883932</v>
      </c>
      <c r="G21" s="14">
        <v>506675</v>
      </c>
      <c r="H21" s="14">
        <v>377044</v>
      </c>
      <c r="I21" s="36">
        <v>296974.68300000002</v>
      </c>
      <c r="J21" s="15">
        <v>409400.05699999997</v>
      </c>
      <c r="K21" s="414">
        <v>288775.13900000008</v>
      </c>
      <c r="L21" s="415">
        <v>366570.22099999996</v>
      </c>
      <c r="N21" s="134">
        <f t="shared" ref="N21:T21" si="15">C21/C45</f>
        <v>9.6836179181117709E-3</v>
      </c>
      <c r="O21" s="259">
        <f t="shared" si="15"/>
        <v>6.7874926048202104E-3</v>
      </c>
      <c r="P21" s="21">
        <f t="shared" si="15"/>
        <v>9.2623813988679232E-3</v>
      </c>
      <c r="Q21" s="21">
        <f t="shared" si="15"/>
        <v>7.0940989450126914E-3</v>
      </c>
      <c r="R21" s="21">
        <f t="shared" si="15"/>
        <v>4.5076826730896767E-3</v>
      </c>
      <c r="S21" s="406">
        <f t="shared" si="15"/>
        <v>3.2036148191953153E-3</v>
      </c>
      <c r="T21" s="406">
        <f t="shared" si="15"/>
        <v>2.3813559267208298E-3</v>
      </c>
      <c r="U21" s="27">
        <f>J21/J45</f>
        <v>3.3064685025370687E-3</v>
      </c>
      <c r="V21" s="20">
        <f>K21/K45</f>
        <v>3.2239655930219164E-3</v>
      </c>
      <c r="W21" s="234">
        <f>L21/L45</f>
        <v>3.8470196068832326E-3</v>
      </c>
      <c r="Y21" s="102">
        <f t="shared" si="2"/>
        <v>0.26939674332560831</v>
      </c>
      <c r="Z21" s="101">
        <f t="shared" si="3"/>
        <v>6.2305401386131623E-2</v>
      </c>
    </row>
    <row r="22" spans="1:26" ht="20.100000000000001" customHeight="1" x14ac:dyDescent="0.25">
      <c r="A22" s="24"/>
      <c r="B22" t="s">
        <v>84</v>
      </c>
      <c r="C22" s="10">
        <v>784693</v>
      </c>
      <c r="D22" s="11">
        <v>517210</v>
      </c>
      <c r="E22" s="11">
        <v>768158</v>
      </c>
      <c r="F22" s="11">
        <v>591819</v>
      </c>
      <c r="G22" s="11">
        <v>297639</v>
      </c>
      <c r="H22" s="11">
        <v>171947</v>
      </c>
      <c r="I22" s="35">
        <v>76698.685000000012</v>
      </c>
      <c r="J22" s="12">
        <v>54199.135999999999</v>
      </c>
      <c r="K22" s="11">
        <v>41801.743000000002</v>
      </c>
      <c r="L22" s="161">
        <v>43309.229999999996</v>
      </c>
      <c r="N22" s="77">
        <f t="shared" ref="N22:T22" si="16">C22/C21</f>
        <v>0.73842825456663652</v>
      </c>
      <c r="O22" s="37">
        <f t="shared" si="16"/>
        <v>0.67815877944269332</v>
      </c>
      <c r="P22" s="18">
        <f t="shared" si="16"/>
        <v>0.72050657702206844</v>
      </c>
      <c r="Q22" s="18">
        <f t="shared" si="16"/>
        <v>0.66953000909572224</v>
      </c>
      <c r="R22" s="18">
        <f t="shared" si="16"/>
        <v>0.58743573296491836</v>
      </c>
      <c r="S22" s="400">
        <f t="shared" si="16"/>
        <v>0.4560396134138191</v>
      </c>
      <c r="T22" s="400">
        <f t="shared" si="16"/>
        <v>0.25826674592325438</v>
      </c>
      <c r="U22" s="172">
        <f>J22/J21</f>
        <v>0.13238673291147099</v>
      </c>
      <c r="V22" s="96">
        <f>K22/K21</f>
        <v>0.14475533851271036</v>
      </c>
      <c r="W22" s="78">
        <f>L22/L21</f>
        <v>0.11814715849490677</v>
      </c>
      <c r="Y22" s="107">
        <f t="shared" si="2"/>
        <v>3.6062778530550593E-2</v>
      </c>
      <c r="Z22" s="104">
        <f t="shared" si="3"/>
        <v>-2.6608180017803589</v>
      </c>
    </row>
    <row r="23" spans="1:26" ht="20.100000000000001" customHeight="1" thickBot="1" x14ac:dyDescent="0.3">
      <c r="A23" s="24"/>
      <c r="B23" t="s">
        <v>85</v>
      </c>
      <c r="C23" s="10">
        <v>277960</v>
      </c>
      <c r="D23" s="11">
        <v>245458</v>
      </c>
      <c r="E23" s="11">
        <v>297978</v>
      </c>
      <c r="F23" s="11">
        <v>292113</v>
      </c>
      <c r="G23" s="11">
        <v>209036</v>
      </c>
      <c r="H23" s="11">
        <v>205097</v>
      </c>
      <c r="I23" s="35">
        <v>220275.99799999999</v>
      </c>
      <c r="J23" s="12">
        <v>355200.92099999997</v>
      </c>
      <c r="K23" s="11">
        <v>246973.39600000007</v>
      </c>
      <c r="L23" s="161">
        <v>323260.99099999998</v>
      </c>
      <c r="N23" s="77">
        <f t="shared" ref="N23:T23" si="17">C23/C21</f>
        <v>0.26157174543336348</v>
      </c>
      <c r="O23" s="37">
        <f t="shared" si="17"/>
        <v>0.32184122055730674</v>
      </c>
      <c r="P23" s="18">
        <f t="shared" si="17"/>
        <v>0.2794934229779315</v>
      </c>
      <c r="Q23" s="18">
        <f t="shared" si="17"/>
        <v>0.3304699909042777</v>
      </c>
      <c r="R23" s="18">
        <f t="shared" si="17"/>
        <v>0.41256426703508164</v>
      </c>
      <c r="S23" s="400">
        <f t="shared" si="17"/>
        <v>0.54396038658618096</v>
      </c>
      <c r="T23" s="400">
        <f t="shared" si="17"/>
        <v>0.74173325407674562</v>
      </c>
      <c r="U23" s="172">
        <f>J23/J21</f>
        <v>0.86761326708852904</v>
      </c>
      <c r="V23" s="96">
        <f>K23/K21</f>
        <v>0.85524466148728961</v>
      </c>
      <c r="W23" s="78">
        <f>L23/L21</f>
        <v>0.88185284150509324</v>
      </c>
      <c r="Y23" s="105">
        <f t="shared" si="2"/>
        <v>0.3088899299906776</v>
      </c>
      <c r="Z23" s="104">
        <f t="shared" si="3"/>
        <v>2.6608180017803629</v>
      </c>
    </row>
    <row r="24" spans="1:26" ht="20.100000000000001" customHeight="1" thickBot="1" x14ac:dyDescent="0.3">
      <c r="A24" s="5" t="s">
        <v>19</v>
      </c>
      <c r="B24" s="6"/>
      <c r="C24" s="13">
        <v>6243657</v>
      </c>
      <c r="D24" s="14">
        <v>5984241</v>
      </c>
      <c r="E24" s="14">
        <v>6482985</v>
      </c>
      <c r="F24" s="14">
        <v>6587282</v>
      </c>
      <c r="G24" s="14">
        <v>5453007</v>
      </c>
      <c r="H24" s="14">
        <v>5386131</v>
      </c>
      <c r="I24" s="36">
        <v>6099837.6860000016</v>
      </c>
      <c r="J24" s="15">
        <v>5509406.8690000009</v>
      </c>
      <c r="K24" s="414">
        <v>3958533.5079999994</v>
      </c>
      <c r="L24" s="415">
        <v>4132983.2590000019</v>
      </c>
      <c r="N24" s="134">
        <f t="shared" ref="N24:T24" si="18">C24/C45</f>
        <v>5.6896455192564255E-2</v>
      </c>
      <c r="O24" s="259">
        <f t="shared" si="18"/>
        <v>5.3257762923004374E-2</v>
      </c>
      <c r="P24" s="21">
        <f t="shared" si="18"/>
        <v>5.6322907840219039E-2</v>
      </c>
      <c r="Q24" s="21">
        <f t="shared" si="18"/>
        <v>5.2866996880643641E-2</v>
      </c>
      <c r="R24" s="21">
        <f t="shared" si="18"/>
        <v>4.8513199131863062E-2</v>
      </c>
      <c r="S24" s="406">
        <f t="shared" si="18"/>
        <v>4.5764125910310954E-2</v>
      </c>
      <c r="T24" s="406">
        <f t="shared" si="18"/>
        <v>4.8912871894844903E-2</v>
      </c>
      <c r="U24" s="27">
        <f>J24/J45</f>
        <v>4.4496037478592425E-2</v>
      </c>
      <c r="V24" s="20">
        <f>K24/K45</f>
        <v>4.4194163918717194E-2</v>
      </c>
      <c r="W24" s="234">
        <f>L24/L45</f>
        <v>4.3374138763697258E-2</v>
      </c>
      <c r="Y24" s="102">
        <f t="shared" si="2"/>
        <v>4.4069287438756856E-2</v>
      </c>
      <c r="Z24" s="101">
        <f t="shared" si="3"/>
        <v>-8.2002515501993639E-2</v>
      </c>
    </row>
    <row r="25" spans="1:26" ht="20.100000000000001" customHeight="1" x14ac:dyDescent="0.25">
      <c r="A25" s="24"/>
      <c r="B25" t="s">
        <v>84</v>
      </c>
      <c r="C25" s="10">
        <v>1595497</v>
      </c>
      <c r="D25" s="11">
        <v>1691808</v>
      </c>
      <c r="E25" s="11">
        <v>2701487</v>
      </c>
      <c r="F25" s="11">
        <v>2635299</v>
      </c>
      <c r="G25" s="11">
        <v>1779838</v>
      </c>
      <c r="H25" s="11">
        <v>1569308</v>
      </c>
      <c r="I25" s="35">
        <v>1663671.1789999995</v>
      </c>
      <c r="J25" s="12">
        <v>1251149.6440000001</v>
      </c>
      <c r="K25" s="11">
        <v>933677.57899999968</v>
      </c>
      <c r="L25" s="161">
        <v>792441.56700000016</v>
      </c>
      <c r="N25" s="77">
        <f t="shared" ref="N25:T25" si="19">C25/C24</f>
        <v>0.2555388612795354</v>
      </c>
      <c r="O25" s="37">
        <f t="shared" si="19"/>
        <v>0.28271053923129097</v>
      </c>
      <c r="P25" s="18">
        <f t="shared" si="19"/>
        <v>0.41670418796279801</v>
      </c>
      <c r="Q25" s="18">
        <f t="shared" si="19"/>
        <v>0.40005862812613763</v>
      </c>
      <c r="R25" s="18">
        <f t="shared" si="19"/>
        <v>0.32639569323861128</v>
      </c>
      <c r="S25" s="400">
        <f t="shared" si="19"/>
        <v>0.29136090451569041</v>
      </c>
      <c r="T25" s="400">
        <f t="shared" si="19"/>
        <v>0.27274023746867271</v>
      </c>
      <c r="U25" s="172">
        <f>J25/J24</f>
        <v>0.22709334666130643</v>
      </c>
      <c r="V25" s="96">
        <f>K25/K24</f>
        <v>0.23586451323781488</v>
      </c>
      <c r="W25" s="78">
        <f>L25/L24</f>
        <v>0.19173597310716806</v>
      </c>
      <c r="Y25" s="107">
        <f t="shared" si="2"/>
        <v>-0.1512685055062242</v>
      </c>
      <c r="Z25" s="104">
        <f t="shared" si="3"/>
        <v>-4.4128540130646821</v>
      </c>
    </row>
    <row r="26" spans="1:26" ht="20.100000000000001" customHeight="1" thickBot="1" x14ac:dyDescent="0.3">
      <c r="A26" s="24"/>
      <c r="B26" t="s">
        <v>85</v>
      </c>
      <c r="C26" s="10">
        <v>4648160</v>
      </c>
      <c r="D26" s="11">
        <v>4292433</v>
      </c>
      <c r="E26" s="11">
        <v>3781498</v>
      </c>
      <c r="F26" s="11">
        <v>3951983</v>
      </c>
      <c r="G26" s="11">
        <v>3673169</v>
      </c>
      <c r="H26" s="11">
        <v>3816823</v>
      </c>
      <c r="I26" s="35">
        <v>4436166.5070000021</v>
      </c>
      <c r="J26" s="12">
        <v>4258257.2250000006</v>
      </c>
      <c r="K26" s="11">
        <v>3024855.929</v>
      </c>
      <c r="L26" s="161">
        <v>3340541.6920000017</v>
      </c>
      <c r="N26" s="77">
        <f t="shared" ref="N26:T26" si="20">C26/C24</f>
        <v>0.7444611387204646</v>
      </c>
      <c r="O26" s="37">
        <f t="shared" si="20"/>
        <v>0.71728946076870903</v>
      </c>
      <c r="P26" s="18">
        <f t="shared" si="20"/>
        <v>0.58329581203720204</v>
      </c>
      <c r="Q26" s="18">
        <f t="shared" si="20"/>
        <v>0.59994137187386243</v>
      </c>
      <c r="R26" s="18">
        <f t="shared" si="20"/>
        <v>0.67360430676138872</v>
      </c>
      <c r="S26" s="400">
        <f t="shared" si="20"/>
        <v>0.70863909548430959</v>
      </c>
      <c r="T26" s="400">
        <f t="shared" si="20"/>
        <v>0.72725976253132729</v>
      </c>
      <c r="U26" s="172">
        <f>J26/J24</f>
        <v>0.77290665333869357</v>
      </c>
      <c r="V26" s="96">
        <f>K26/K24</f>
        <v>0.76413548676218512</v>
      </c>
      <c r="W26" s="78">
        <f>L26/L24</f>
        <v>0.80826402689283194</v>
      </c>
      <c r="Y26" s="105">
        <f t="shared" si="2"/>
        <v>0.10436390043355406</v>
      </c>
      <c r="Z26" s="104">
        <f t="shared" si="3"/>
        <v>4.4128540130646821</v>
      </c>
    </row>
    <row r="27" spans="1:26" ht="20.100000000000001" customHeight="1" thickBot="1" x14ac:dyDescent="0.3">
      <c r="A27" s="5" t="s">
        <v>83</v>
      </c>
      <c r="B27" s="6"/>
      <c r="C27" s="13">
        <v>372565</v>
      </c>
      <c r="D27" s="14">
        <v>415358</v>
      </c>
      <c r="E27" s="14">
        <v>770569</v>
      </c>
      <c r="F27" s="14">
        <v>903667</v>
      </c>
      <c r="G27" s="14">
        <v>850670</v>
      </c>
      <c r="H27" s="14">
        <v>1004265</v>
      </c>
      <c r="I27" s="36">
        <v>1226865.0390000001</v>
      </c>
      <c r="J27" s="15">
        <v>1349506.8960000002</v>
      </c>
      <c r="K27" s="414">
        <v>1018795.421</v>
      </c>
      <c r="L27" s="415">
        <v>1066876.0939999998</v>
      </c>
      <c r="N27" s="134">
        <f t="shared" ref="N27:T27" si="21">C27/C45</f>
        <v>3.3950660372306972E-3</v>
      </c>
      <c r="O27" s="259">
        <f t="shared" si="21"/>
        <v>3.6965486336819073E-3</v>
      </c>
      <c r="P27" s="21">
        <f t="shared" si="21"/>
        <v>6.6945530140097107E-3</v>
      </c>
      <c r="Q27" s="21">
        <f t="shared" si="21"/>
        <v>7.2524844799631465E-3</v>
      </c>
      <c r="R27" s="21">
        <f t="shared" si="21"/>
        <v>7.5680671426796176E-3</v>
      </c>
      <c r="S27" s="406">
        <f t="shared" si="21"/>
        <v>8.5328986441879015E-3</v>
      </c>
      <c r="T27" s="406">
        <f t="shared" si="21"/>
        <v>9.8378834936216839E-3</v>
      </c>
      <c r="U27" s="27">
        <f>J27/J45</f>
        <v>1.0899124143455037E-2</v>
      </c>
      <c r="V27" s="20">
        <f>K27/K45</f>
        <v>1.1374114111783969E-2</v>
      </c>
      <c r="W27" s="234">
        <f>L27/L45</f>
        <v>1.1196472098951535E-2</v>
      </c>
      <c r="Y27" s="102">
        <f t="shared" si="2"/>
        <v>4.7193648507770275E-2</v>
      </c>
      <c r="Z27" s="101">
        <f t="shared" si="3"/>
        <v>-1.7764201283243346E-2</v>
      </c>
    </row>
    <row r="28" spans="1:26" ht="20.100000000000001" customHeight="1" x14ac:dyDescent="0.25">
      <c r="A28" s="24"/>
      <c r="B28" t="s">
        <v>84</v>
      </c>
      <c r="C28" s="10">
        <v>104050</v>
      </c>
      <c r="D28" s="11">
        <v>91126</v>
      </c>
      <c r="E28" s="11">
        <v>458225</v>
      </c>
      <c r="F28" s="11">
        <v>368619</v>
      </c>
      <c r="G28" s="11">
        <v>265271</v>
      </c>
      <c r="H28" s="11">
        <v>347422</v>
      </c>
      <c r="I28" s="35">
        <v>356114.76800000004</v>
      </c>
      <c r="J28" s="12">
        <v>392208.0030000002</v>
      </c>
      <c r="K28" s="11">
        <v>325094.60800000012</v>
      </c>
      <c r="L28" s="161">
        <v>221014.15700000006</v>
      </c>
      <c r="N28" s="77">
        <f t="shared" ref="N28:T28" si="22">C28/C27</f>
        <v>0.2792801256156644</v>
      </c>
      <c r="O28" s="37">
        <f t="shared" si="22"/>
        <v>0.21939146471236862</v>
      </c>
      <c r="P28" s="18">
        <f t="shared" si="22"/>
        <v>0.59465797352346128</v>
      </c>
      <c r="Q28" s="18">
        <f t="shared" si="22"/>
        <v>0.40791464112333414</v>
      </c>
      <c r="R28" s="18">
        <f t="shared" si="22"/>
        <v>0.31183772790858971</v>
      </c>
      <c r="S28" s="400">
        <f t="shared" si="22"/>
        <v>0.34594653801536446</v>
      </c>
      <c r="T28" s="400">
        <f t="shared" si="22"/>
        <v>0.29026401167178423</v>
      </c>
      <c r="U28" s="172">
        <f>J28/J27</f>
        <v>0.29063060304658134</v>
      </c>
      <c r="V28" s="96">
        <f>K28/K27</f>
        <v>0.3190970447049154</v>
      </c>
      <c r="W28" s="78">
        <f>L28/L27</f>
        <v>0.20716009876213431</v>
      </c>
      <c r="Y28" s="107">
        <f t="shared" si="2"/>
        <v>-0.32015434411634419</v>
      </c>
      <c r="Z28" s="104">
        <f t="shared" si="3"/>
        <v>-11.193694594278108</v>
      </c>
    </row>
    <row r="29" spans="1:26" ht="20.100000000000001" customHeight="1" thickBot="1" x14ac:dyDescent="0.3">
      <c r="A29" s="24"/>
      <c r="B29" t="s">
        <v>85</v>
      </c>
      <c r="C29" s="10">
        <v>268515</v>
      </c>
      <c r="D29" s="11">
        <v>324232</v>
      </c>
      <c r="E29" s="11">
        <v>312344</v>
      </c>
      <c r="F29" s="11">
        <v>535048</v>
      </c>
      <c r="G29" s="11">
        <v>585399</v>
      </c>
      <c r="H29" s="11">
        <v>656843</v>
      </c>
      <c r="I29" s="35">
        <v>870750.27100000007</v>
      </c>
      <c r="J29" s="12">
        <v>957298.89300000004</v>
      </c>
      <c r="K29" s="11">
        <v>693700.81299999985</v>
      </c>
      <c r="L29" s="161">
        <v>845861.93699999969</v>
      </c>
      <c r="N29" s="77">
        <f t="shared" ref="N29:T29" si="23">C29/C27</f>
        <v>0.7207198743843356</v>
      </c>
      <c r="O29" s="37">
        <f t="shared" si="23"/>
        <v>0.78060853528763141</v>
      </c>
      <c r="P29" s="18">
        <f t="shared" si="23"/>
        <v>0.40534202647653877</v>
      </c>
      <c r="Q29" s="18">
        <f t="shared" si="23"/>
        <v>0.5920853588766658</v>
      </c>
      <c r="R29" s="18">
        <f t="shared" si="23"/>
        <v>0.68816227209141034</v>
      </c>
      <c r="S29" s="400">
        <f t="shared" si="23"/>
        <v>0.65405346198463554</v>
      </c>
      <c r="T29" s="400">
        <f t="shared" si="23"/>
        <v>0.70973598832821583</v>
      </c>
      <c r="U29" s="172">
        <f>J29/J27</f>
        <v>0.70936939695341872</v>
      </c>
      <c r="V29" s="96">
        <f>K29/K27</f>
        <v>0.6809029552950846</v>
      </c>
      <c r="W29" s="78">
        <f>L29/L27</f>
        <v>0.79283990123786563</v>
      </c>
      <c r="Y29" s="105">
        <f t="shared" si="2"/>
        <v>0.21934690164475829</v>
      </c>
      <c r="Z29" s="104">
        <f t="shared" si="3"/>
        <v>11.193694594278103</v>
      </c>
    </row>
    <row r="30" spans="1:26" ht="20.100000000000001" customHeight="1" thickBot="1" x14ac:dyDescent="0.3">
      <c r="A30" s="5" t="s">
        <v>9</v>
      </c>
      <c r="B30" s="6"/>
      <c r="C30" s="13">
        <v>3895621</v>
      </c>
      <c r="D30" s="14">
        <v>4806982</v>
      </c>
      <c r="E30" s="14">
        <v>5482162</v>
      </c>
      <c r="F30" s="14">
        <v>5290110</v>
      </c>
      <c r="G30" s="14">
        <v>4612920</v>
      </c>
      <c r="H30" s="14">
        <v>5165606</v>
      </c>
      <c r="I30" s="36">
        <v>5585350.669999999</v>
      </c>
      <c r="J30" s="15">
        <v>5097240.7789999945</v>
      </c>
      <c r="K30" s="414">
        <v>3690003.7829999975</v>
      </c>
      <c r="L30" s="415">
        <v>3599551.4759999998</v>
      </c>
      <c r="N30" s="134">
        <f t="shared" ref="N30:T30" si="24">C30/C45</f>
        <v>3.5499551893019163E-2</v>
      </c>
      <c r="O30" s="259">
        <f t="shared" si="24"/>
        <v>4.2780547730472317E-2</v>
      </c>
      <c r="P30" s="21">
        <f t="shared" si="24"/>
        <v>4.7627953032615515E-2</v>
      </c>
      <c r="Q30" s="21">
        <f t="shared" si="24"/>
        <v>4.2456392312984585E-2</v>
      </c>
      <c r="R30" s="21">
        <f t="shared" si="24"/>
        <v>4.1039284662453906E-2</v>
      </c>
      <c r="S30" s="406">
        <f t="shared" si="24"/>
        <v>4.3890399878327824E-2</v>
      </c>
      <c r="T30" s="406">
        <f t="shared" si="24"/>
        <v>4.4787346134884679E-2</v>
      </c>
      <c r="U30" s="27">
        <f>J30/J45</f>
        <v>4.1167229455493198E-2</v>
      </c>
      <c r="V30" s="20">
        <f>K30/K45</f>
        <v>4.119622373210146E-2</v>
      </c>
      <c r="W30" s="234">
        <f>L30/L45</f>
        <v>3.7775968452596918E-2</v>
      </c>
      <c r="Y30" s="102">
        <f t="shared" si="2"/>
        <v>-2.4512795194605298E-2</v>
      </c>
      <c r="Z30" s="101">
        <f t="shared" si="3"/>
        <v>-0.34202552795045416</v>
      </c>
    </row>
    <row r="31" spans="1:26" ht="20.100000000000001" customHeight="1" x14ac:dyDescent="0.25">
      <c r="A31" s="24"/>
      <c r="B31" t="s">
        <v>84</v>
      </c>
      <c r="C31" s="10">
        <v>3628299</v>
      </c>
      <c r="D31" s="11">
        <v>4602038</v>
      </c>
      <c r="E31" s="11">
        <v>5234814</v>
      </c>
      <c r="F31" s="11">
        <v>4932387</v>
      </c>
      <c r="G31" s="11">
        <v>4454863</v>
      </c>
      <c r="H31" s="11">
        <v>4860877</v>
      </c>
      <c r="I31" s="35">
        <v>5160538.9729999993</v>
      </c>
      <c r="J31" s="12">
        <v>4679914.9729999946</v>
      </c>
      <c r="K31" s="11">
        <v>3360925.3219999978</v>
      </c>
      <c r="L31" s="161">
        <v>3374209.423</v>
      </c>
      <c r="N31" s="77">
        <f t="shared" ref="N31:T31" si="25">C31/C30</f>
        <v>0.93137884819904193</v>
      </c>
      <c r="O31" s="37">
        <f t="shared" si="25"/>
        <v>0.95736534898612058</v>
      </c>
      <c r="P31" s="18">
        <f t="shared" si="25"/>
        <v>0.95488130412782402</v>
      </c>
      <c r="Q31" s="18">
        <f t="shared" si="25"/>
        <v>0.93237891083550251</v>
      </c>
      <c r="R31" s="18">
        <f t="shared" si="25"/>
        <v>0.96573601970118705</v>
      </c>
      <c r="S31" s="400">
        <f t="shared" si="25"/>
        <v>0.94100808307873263</v>
      </c>
      <c r="T31" s="400">
        <f t="shared" si="25"/>
        <v>0.92394180381873858</v>
      </c>
      <c r="U31" s="172">
        <f>J31/J30</f>
        <v>0.91812711541520053</v>
      </c>
      <c r="V31" s="96">
        <f>K31/K30</f>
        <v>0.91081893668616876</v>
      </c>
      <c r="W31" s="78">
        <f>L31/L30</f>
        <v>0.9373971855931309</v>
      </c>
      <c r="Y31" s="107">
        <f t="shared" si="2"/>
        <v>3.9525129918974522E-3</v>
      </c>
      <c r="Z31" s="104">
        <f t="shared" si="3"/>
        <v>2.6578248906962143</v>
      </c>
    </row>
    <row r="32" spans="1:26" ht="20.100000000000001" customHeight="1" thickBot="1" x14ac:dyDescent="0.3">
      <c r="A32" s="24"/>
      <c r="B32" t="s">
        <v>85</v>
      </c>
      <c r="C32" s="10">
        <v>267322</v>
      </c>
      <c r="D32" s="11">
        <v>204944</v>
      </c>
      <c r="E32" s="11">
        <v>247348</v>
      </c>
      <c r="F32" s="11">
        <v>357723</v>
      </c>
      <c r="G32" s="11">
        <v>158057</v>
      </c>
      <c r="H32" s="11">
        <v>304729</v>
      </c>
      <c r="I32" s="35">
        <v>424811.69700000004</v>
      </c>
      <c r="J32" s="12">
        <v>417325.80599999992</v>
      </c>
      <c r="K32" s="11">
        <v>329078.46099999978</v>
      </c>
      <c r="L32" s="161">
        <v>225342.05300000007</v>
      </c>
      <c r="N32" s="77">
        <f t="shared" ref="N32:T32" si="26">C32/C30</f>
        <v>6.8621151800958055E-2</v>
      </c>
      <c r="O32" s="37">
        <f t="shared" si="26"/>
        <v>4.2634651013879393E-2</v>
      </c>
      <c r="P32" s="18">
        <f t="shared" si="26"/>
        <v>4.5118695872175978E-2</v>
      </c>
      <c r="Q32" s="18">
        <f t="shared" si="26"/>
        <v>6.7621089164497522E-2</v>
      </c>
      <c r="R32" s="18">
        <f t="shared" si="26"/>
        <v>3.4263980298812897E-2</v>
      </c>
      <c r="S32" s="400">
        <f t="shared" si="26"/>
        <v>5.8991916921267318E-2</v>
      </c>
      <c r="T32" s="400">
        <f t="shared" si="26"/>
        <v>7.6058196181261459E-2</v>
      </c>
      <c r="U32" s="172">
        <f>J32/J30</f>
        <v>8.187288458479948E-2</v>
      </c>
      <c r="V32" s="96">
        <f>K32/K30</f>
        <v>8.9181063313831299E-2</v>
      </c>
      <c r="W32" s="78">
        <f>L32/L30</f>
        <v>6.2602814406869198E-2</v>
      </c>
      <c r="Y32" s="105">
        <f t="shared" si="2"/>
        <v>-0.31523305318970657</v>
      </c>
      <c r="Z32" s="104">
        <f t="shared" si="3"/>
        <v>-2.6578248906962103</v>
      </c>
    </row>
    <row r="33" spans="1:26" ht="20.100000000000001" customHeight="1" thickBot="1" x14ac:dyDescent="0.3">
      <c r="A33" s="5" t="s">
        <v>12</v>
      </c>
      <c r="B33" s="6"/>
      <c r="C33" s="13">
        <v>4845416</v>
      </c>
      <c r="D33" s="14">
        <v>5201550</v>
      </c>
      <c r="E33" s="14">
        <v>5167240</v>
      </c>
      <c r="F33" s="14">
        <v>10234145</v>
      </c>
      <c r="G33" s="14">
        <v>9021185</v>
      </c>
      <c r="H33" s="14">
        <v>8873262</v>
      </c>
      <c r="I33" s="36">
        <v>9367239.8220000044</v>
      </c>
      <c r="J33" s="15">
        <v>8231902.6260000002</v>
      </c>
      <c r="K33" s="414">
        <v>6133566.4699999979</v>
      </c>
      <c r="L33" s="415">
        <v>5915825.4029999981</v>
      </c>
      <c r="N33" s="134">
        <f t="shared" ref="N33:T33" si="27">C33/C45</f>
        <v>4.4154730846575001E-2</v>
      </c>
      <c r="O33" s="259">
        <f t="shared" si="27"/>
        <v>4.6292072249789637E-2</v>
      </c>
      <c r="P33" s="21">
        <f t="shared" si="27"/>
        <v>4.4891972186931396E-2</v>
      </c>
      <c r="Q33" s="21">
        <f t="shared" si="27"/>
        <v>8.213531951282102E-2</v>
      </c>
      <c r="R33" s="21">
        <f t="shared" si="27"/>
        <v>8.0257836513024122E-2</v>
      </c>
      <c r="S33" s="406">
        <f t="shared" si="27"/>
        <v>7.5393093744503717E-2</v>
      </c>
      <c r="T33" s="406">
        <f t="shared" si="27"/>
        <v>7.5113244811966268E-2</v>
      </c>
      <c r="U33" s="27">
        <f>J33/J45</f>
        <v>6.6483934927300675E-2</v>
      </c>
      <c r="V33" s="20">
        <f>K33/K45</f>
        <v>6.847683401787881E-2</v>
      </c>
      <c r="W33" s="234">
        <f>L33/L45</f>
        <v>6.2084411150896232E-2</v>
      </c>
      <c r="Y33" s="102">
        <f t="shared" si="2"/>
        <v>-3.5499911522113153E-2</v>
      </c>
      <c r="Z33" s="101">
        <f t="shared" si="3"/>
        <v>-0.63924228669825778</v>
      </c>
    </row>
    <row r="34" spans="1:26" ht="20.100000000000001" customHeight="1" x14ac:dyDescent="0.25">
      <c r="A34" s="24"/>
      <c r="B34" t="s">
        <v>84</v>
      </c>
      <c r="C34" s="10">
        <v>4382170</v>
      </c>
      <c r="D34" s="11">
        <v>4753054</v>
      </c>
      <c r="E34" s="11">
        <v>4732215</v>
      </c>
      <c r="F34" s="11">
        <v>9689886</v>
      </c>
      <c r="G34" s="11">
        <v>8521934</v>
      </c>
      <c r="H34" s="11">
        <v>8393209</v>
      </c>
      <c r="I34" s="35">
        <v>8941084.1310000047</v>
      </c>
      <c r="J34" s="12">
        <v>7755656.0690000001</v>
      </c>
      <c r="K34" s="11">
        <v>5799241.6719999975</v>
      </c>
      <c r="L34" s="161">
        <v>5584315.9019999979</v>
      </c>
      <c r="N34" s="77">
        <f t="shared" ref="N34:T34" si="28">C34/C33</f>
        <v>0.90439499931481626</v>
      </c>
      <c r="O34" s="37">
        <f t="shared" si="28"/>
        <v>0.91377647047514687</v>
      </c>
      <c r="P34" s="18">
        <f t="shared" si="28"/>
        <v>0.91581095517142619</v>
      </c>
      <c r="Q34" s="18">
        <f t="shared" si="28"/>
        <v>0.94681929951158594</v>
      </c>
      <c r="R34" s="18">
        <f t="shared" si="28"/>
        <v>0.94465793573682388</v>
      </c>
      <c r="S34" s="400">
        <f t="shared" si="28"/>
        <v>0.94589892646019014</v>
      </c>
      <c r="T34" s="400">
        <f t="shared" si="28"/>
        <v>0.9545057349765802</v>
      </c>
      <c r="U34" s="172">
        <f>J34/J33</f>
        <v>0.94214623536777486</v>
      </c>
      <c r="V34" s="96">
        <f>K34/K33</f>
        <v>0.94549259396874186</v>
      </c>
      <c r="W34" s="78">
        <f>L34/L33</f>
        <v>0.94396225743378315</v>
      </c>
      <c r="Y34" s="107">
        <f t="shared" si="2"/>
        <v>-3.7061012828230287E-2</v>
      </c>
      <c r="Z34" s="104">
        <f t="shared" si="3"/>
        <v>-0.15303365349587095</v>
      </c>
    </row>
    <row r="35" spans="1:26" ht="20.100000000000001" customHeight="1" thickBot="1" x14ac:dyDescent="0.3">
      <c r="A35" s="24"/>
      <c r="B35" t="s">
        <v>85</v>
      </c>
      <c r="C35" s="10">
        <v>463246</v>
      </c>
      <c r="D35" s="11">
        <v>448496</v>
      </c>
      <c r="E35" s="11">
        <v>435025</v>
      </c>
      <c r="F35" s="11">
        <v>544259</v>
      </c>
      <c r="G35" s="11">
        <v>499251</v>
      </c>
      <c r="H35" s="11">
        <v>480053</v>
      </c>
      <c r="I35" s="35">
        <v>426155.69100000011</v>
      </c>
      <c r="J35" s="12">
        <v>476246.55699999991</v>
      </c>
      <c r="K35" s="11">
        <v>334324.79800000007</v>
      </c>
      <c r="L35" s="161">
        <v>331509.50099999999</v>
      </c>
      <c r="N35" s="77">
        <f t="shared" ref="N35:T35" si="29">C35/C33</f>
        <v>9.5605000685183683E-2</v>
      </c>
      <c r="O35" s="37">
        <f t="shared" si="29"/>
        <v>8.6223529524853168E-2</v>
      </c>
      <c r="P35" s="18">
        <f t="shared" si="29"/>
        <v>8.4189044828573867E-2</v>
      </c>
      <c r="Q35" s="18">
        <f t="shared" si="29"/>
        <v>5.3180700488414029E-2</v>
      </c>
      <c r="R35" s="18">
        <f t="shared" si="29"/>
        <v>5.5342064263176068E-2</v>
      </c>
      <c r="S35" s="400">
        <f t="shared" si="29"/>
        <v>5.4101073539809821E-2</v>
      </c>
      <c r="T35" s="400">
        <f t="shared" si="29"/>
        <v>4.5494265023419821E-2</v>
      </c>
      <c r="U35" s="172">
        <f>J35/J33</f>
        <v>5.7853764632225121E-2</v>
      </c>
      <c r="V35" s="96">
        <f>K35/K33</f>
        <v>5.4507406031258053E-2</v>
      </c>
      <c r="W35" s="78">
        <f>L35/L33</f>
        <v>5.603774256621686E-2</v>
      </c>
      <c r="Y35" s="105">
        <f t="shared" si="2"/>
        <v>-8.4208440918584759E-3</v>
      </c>
      <c r="Z35" s="104">
        <f t="shared" si="3"/>
        <v>0.15303365349588066</v>
      </c>
    </row>
    <row r="36" spans="1:26" ht="20.100000000000001" customHeight="1" thickBot="1" x14ac:dyDescent="0.3">
      <c r="A36" s="5" t="s">
        <v>11</v>
      </c>
      <c r="B36" s="6"/>
      <c r="C36" s="13">
        <v>14042265</v>
      </c>
      <c r="D36" s="14">
        <v>14810295</v>
      </c>
      <c r="E36" s="14">
        <v>17624800</v>
      </c>
      <c r="F36" s="14">
        <v>20081558</v>
      </c>
      <c r="G36" s="14">
        <v>20462250</v>
      </c>
      <c r="H36" s="14">
        <v>21788993</v>
      </c>
      <c r="I36" s="36">
        <v>21699791.497999981</v>
      </c>
      <c r="J36" s="15">
        <v>21792484.759999998</v>
      </c>
      <c r="K36" s="414">
        <v>16139053.64399999</v>
      </c>
      <c r="L36" s="415">
        <v>15882638.178999998</v>
      </c>
      <c r="N36" s="134">
        <f t="shared" ref="N36:T36" si="30">C36/C45</f>
        <v>0.12796268298764862</v>
      </c>
      <c r="O36" s="259">
        <f t="shared" si="30"/>
        <v>0.13180672033926391</v>
      </c>
      <c r="P36" s="21">
        <f t="shared" si="30"/>
        <v>0.15312082105732044</v>
      </c>
      <c r="Q36" s="21">
        <f t="shared" si="30"/>
        <v>0.16116687643620908</v>
      </c>
      <c r="R36" s="21">
        <f t="shared" si="30"/>
        <v>0.1820443672520437</v>
      </c>
      <c r="S36" s="406">
        <f t="shared" si="30"/>
        <v>0.18513367370954847</v>
      </c>
      <c r="T36" s="406">
        <f t="shared" si="30"/>
        <v>0.1740044860738803</v>
      </c>
      <c r="U36" s="27">
        <f>J36/J45</f>
        <v>0.17600428534126727</v>
      </c>
      <c r="V36" s="20">
        <f>K36/K45</f>
        <v>0.18018086263371494</v>
      </c>
      <c r="W36" s="234">
        <f>L36/L45</f>
        <v>0.16668244440850311</v>
      </c>
      <c r="Y36" s="102">
        <f t="shared" si="2"/>
        <v>-1.588788727369525E-2</v>
      </c>
      <c r="Z36" s="101">
        <f t="shared" si="3"/>
        <v>-1.3498418225211832</v>
      </c>
    </row>
    <row r="37" spans="1:26" ht="20.100000000000001" customHeight="1" x14ac:dyDescent="0.25">
      <c r="A37" s="24"/>
      <c r="B37" t="s">
        <v>84</v>
      </c>
      <c r="C37" s="10">
        <v>12343205</v>
      </c>
      <c r="D37" s="11">
        <v>12938420</v>
      </c>
      <c r="E37" s="11">
        <v>15539519</v>
      </c>
      <c r="F37" s="11">
        <v>17536410</v>
      </c>
      <c r="G37" s="11">
        <v>17864119</v>
      </c>
      <c r="H37" s="11">
        <v>18987997</v>
      </c>
      <c r="I37" s="35">
        <v>18968593.00499998</v>
      </c>
      <c r="J37" s="12">
        <v>19102002.306999996</v>
      </c>
      <c r="K37" s="11">
        <v>14167773.70299999</v>
      </c>
      <c r="L37" s="161">
        <v>14027640.401999999</v>
      </c>
      <c r="N37" s="77">
        <f t="shared" ref="N37:T37" si="31">C37/C36</f>
        <v>0.87900385016234917</v>
      </c>
      <c r="O37" s="37">
        <f t="shared" si="31"/>
        <v>0.87360987745348762</v>
      </c>
      <c r="P37" s="18">
        <f t="shared" si="31"/>
        <v>0.8816848418138078</v>
      </c>
      <c r="Q37" s="18">
        <f t="shared" si="31"/>
        <v>0.87325943534859196</v>
      </c>
      <c r="R37" s="18">
        <f t="shared" si="31"/>
        <v>0.87302808830895917</v>
      </c>
      <c r="S37" s="400">
        <f t="shared" si="31"/>
        <v>0.87144903851224331</v>
      </c>
      <c r="T37" s="400">
        <f t="shared" si="31"/>
        <v>0.87413710895555241</v>
      </c>
      <c r="U37" s="172">
        <f>J37/J36</f>
        <v>0.87654081291646146</v>
      </c>
      <c r="V37" s="96">
        <f>K37/K36</f>
        <v>0.87785653456001356</v>
      </c>
      <c r="W37" s="78">
        <f>L37/L36</f>
        <v>0.88320594122375251</v>
      </c>
      <c r="Y37" s="107">
        <f t="shared" si="2"/>
        <v>-9.8909895046049977E-3</v>
      </c>
      <c r="Z37" s="104">
        <f t="shared" si="3"/>
        <v>0.53494066637389537</v>
      </c>
    </row>
    <row r="38" spans="1:26" ht="20.100000000000001" customHeight="1" thickBot="1" x14ac:dyDescent="0.3">
      <c r="A38" s="24"/>
      <c r="B38" t="s">
        <v>85</v>
      </c>
      <c r="C38" s="10">
        <v>1699060</v>
      </c>
      <c r="D38" s="11">
        <v>1871875</v>
      </c>
      <c r="E38" s="11">
        <v>2085281</v>
      </c>
      <c r="F38" s="11">
        <v>2545148</v>
      </c>
      <c r="G38" s="11">
        <v>2598131</v>
      </c>
      <c r="H38" s="11">
        <v>2800996</v>
      </c>
      <c r="I38" s="35">
        <v>2731198.4929999998</v>
      </c>
      <c r="J38" s="12">
        <v>2690482.4529999997</v>
      </c>
      <c r="K38" s="11">
        <v>1971279.9410000001</v>
      </c>
      <c r="L38" s="161">
        <v>1854997.7769999991</v>
      </c>
      <c r="N38" s="77">
        <f t="shared" ref="N38:T38" si="32">C38/C36</f>
        <v>0.12099614983765083</v>
      </c>
      <c r="O38" s="37">
        <f t="shared" si="32"/>
        <v>0.12639012254651241</v>
      </c>
      <c r="P38" s="18">
        <f t="shared" si="32"/>
        <v>0.11831515818619219</v>
      </c>
      <c r="Q38" s="18">
        <f t="shared" si="32"/>
        <v>0.12674056465140801</v>
      </c>
      <c r="R38" s="18">
        <f t="shared" si="32"/>
        <v>0.12697191169104083</v>
      </c>
      <c r="S38" s="400">
        <f t="shared" si="32"/>
        <v>0.12855096148775669</v>
      </c>
      <c r="T38" s="400">
        <f t="shared" si="32"/>
        <v>0.12586289104444751</v>
      </c>
      <c r="U38" s="172">
        <f>J38/J36</f>
        <v>0.12345918708353842</v>
      </c>
      <c r="V38" s="96">
        <f>K38/K36</f>
        <v>0.12214346543998644</v>
      </c>
      <c r="W38" s="78">
        <f>L38/L36</f>
        <v>0.11679405877624754</v>
      </c>
      <c r="Y38" s="105">
        <f t="shared" si="2"/>
        <v>-5.8988153626223616E-2</v>
      </c>
      <c r="Z38" s="104">
        <f t="shared" si="3"/>
        <v>-0.53494066637388982</v>
      </c>
    </row>
    <row r="39" spans="1:26" ht="20.100000000000001" customHeight="1" thickBot="1" x14ac:dyDescent="0.3">
      <c r="A39" s="5" t="s">
        <v>6</v>
      </c>
      <c r="B39" s="6"/>
      <c r="C39" s="13">
        <v>47928070</v>
      </c>
      <c r="D39" s="14">
        <v>45576684</v>
      </c>
      <c r="E39" s="14">
        <v>43835850</v>
      </c>
      <c r="F39" s="14">
        <v>45113271</v>
      </c>
      <c r="G39" s="14">
        <v>38603495</v>
      </c>
      <c r="H39" s="14">
        <v>40125383</v>
      </c>
      <c r="I39" s="36">
        <v>42109431.882000044</v>
      </c>
      <c r="J39" s="15">
        <v>43188962.876000032</v>
      </c>
      <c r="K39" s="414">
        <v>30348082.853000015</v>
      </c>
      <c r="L39" s="415">
        <v>34260595.114000008</v>
      </c>
      <c r="N39" s="134">
        <f t="shared" ref="N39:T39" si="33">C39/C45</f>
        <v>0.43675321806131939</v>
      </c>
      <c r="O39" s="259">
        <f t="shared" si="33"/>
        <v>0.40561739262985674</v>
      </c>
      <c r="P39" s="21">
        <f t="shared" si="33"/>
        <v>0.38083730560037787</v>
      </c>
      <c r="Q39" s="21">
        <f t="shared" si="33"/>
        <v>0.36206179684316403</v>
      </c>
      <c r="R39" s="21">
        <f t="shared" si="33"/>
        <v>0.34343969118706069</v>
      </c>
      <c r="S39" s="406">
        <f t="shared" si="33"/>
        <v>0.34093175227476841</v>
      </c>
      <c r="T39" s="406">
        <f t="shared" si="33"/>
        <v>0.33766361553132074</v>
      </c>
      <c r="U39" s="27">
        <f>J39/J45</f>
        <v>0.34881027240974927</v>
      </c>
      <c r="V39" s="20">
        <f>K39/K45</f>
        <v>0.33881439818907133</v>
      </c>
      <c r="W39" s="234">
        <f>L39/L45</f>
        <v>0.35955234112441969</v>
      </c>
      <c r="Y39" s="102">
        <f t="shared" si="2"/>
        <v>0.12892123301334757</v>
      </c>
      <c r="Z39" s="129">
        <f t="shared" si="3"/>
        <v>2.0737942935348364</v>
      </c>
    </row>
    <row r="40" spans="1:26" ht="20.100000000000001" customHeight="1" x14ac:dyDescent="0.25">
      <c r="A40" s="24"/>
      <c r="B40" t="s">
        <v>84</v>
      </c>
      <c r="C40" s="10">
        <v>34742771</v>
      </c>
      <c r="D40" s="11">
        <v>33774671</v>
      </c>
      <c r="E40" s="11">
        <v>33251813</v>
      </c>
      <c r="F40" s="11">
        <v>34303404</v>
      </c>
      <c r="G40" s="11">
        <v>29588873</v>
      </c>
      <c r="H40" s="11">
        <v>30912107</v>
      </c>
      <c r="I40" s="35">
        <v>32003496.443000041</v>
      </c>
      <c r="J40" s="12">
        <v>32504903.798000023</v>
      </c>
      <c r="K40" s="11">
        <v>22916682.581000019</v>
      </c>
      <c r="L40" s="161">
        <v>26037711.728000011</v>
      </c>
      <c r="N40" s="77">
        <f t="shared" ref="N40:T40" si="34">C40/C39</f>
        <v>0.72489401304913803</v>
      </c>
      <c r="O40" s="37">
        <f t="shared" si="34"/>
        <v>0.74105152099261984</v>
      </c>
      <c r="P40" s="18">
        <f t="shared" si="34"/>
        <v>0.75855294239760374</v>
      </c>
      <c r="Q40" s="18">
        <f t="shared" si="34"/>
        <v>0.76038387905855909</v>
      </c>
      <c r="R40" s="18">
        <f t="shared" si="34"/>
        <v>0.76648171363758644</v>
      </c>
      <c r="S40" s="400">
        <f t="shared" si="34"/>
        <v>0.77038783654725485</v>
      </c>
      <c r="T40" s="400">
        <f t="shared" si="34"/>
        <v>0.76000779427946041</v>
      </c>
      <c r="U40" s="172">
        <f>J40/J39</f>
        <v>0.75262061493175825</v>
      </c>
      <c r="V40" s="96">
        <f>K40/K39</f>
        <v>0.75512785081033951</v>
      </c>
      <c r="W40" s="78">
        <f>L40/L39</f>
        <v>0.75999005975702227</v>
      </c>
      <c r="Y40" s="107">
        <f t="shared" si="2"/>
        <v>0.13619026820171629</v>
      </c>
      <c r="Z40" s="104">
        <f t="shared" si="3"/>
        <v>0.48622089466827667</v>
      </c>
    </row>
    <row r="41" spans="1:26" ht="20.100000000000001" customHeight="1" thickBot="1" x14ac:dyDescent="0.3">
      <c r="A41" s="24"/>
      <c r="B41" t="s">
        <v>85</v>
      </c>
      <c r="C41" s="10">
        <v>13185299</v>
      </c>
      <c r="D41" s="11">
        <v>11802013</v>
      </c>
      <c r="E41" s="11">
        <v>10584037</v>
      </c>
      <c r="F41" s="11">
        <v>10809867</v>
      </c>
      <c r="G41" s="11">
        <v>9014622</v>
      </c>
      <c r="H41" s="11">
        <v>9213276</v>
      </c>
      <c r="I41" s="35">
        <v>10105935.439000003</v>
      </c>
      <c r="J41" s="12">
        <v>10684059.078000007</v>
      </c>
      <c r="K41" s="11">
        <v>7431400.271999998</v>
      </c>
      <c r="L41" s="161">
        <v>8222883.3859999999</v>
      </c>
      <c r="N41" s="77">
        <f t="shared" ref="N41:T41" si="35">C41/C39</f>
        <v>0.27510598695086197</v>
      </c>
      <c r="O41" s="37">
        <f t="shared" si="35"/>
        <v>0.25894847900738016</v>
      </c>
      <c r="P41" s="18">
        <f t="shared" si="35"/>
        <v>0.24144705760239621</v>
      </c>
      <c r="Q41" s="18">
        <f t="shared" si="35"/>
        <v>0.23961612094144094</v>
      </c>
      <c r="R41" s="18">
        <f t="shared" si="35"/>
        <v>0.23351828636241356</v>
      </c>
      <c r="S41" s="400">
        <f t="shared" si="35"/>
        <v>0.2296121634527451</v>
      </c>
      <c r="T41" s="400">
        <f t="shared" si="35"/>
        <v>0.23999220572053959</v>
      </c>
      <c r="U41" s="172">
        <f>J41/J39</f>
        <v>0.2473793850682417</v>
      </c>
      <c r="V41" s="96">
        <f>K41/K39</f>
        <v>0.24487214918966052</v>
      </c>
      <c r="W41" s="78">
        <f>L41/L39</f>
        <v>0.24000994024297784</v>
      </c>
      <c r="Y41" s="105">
        <f t="shared" si="2"/>
        <v>0.10650524598737456</v>
      </c>
      <c r="Z41" s="104">
        <f t="shared" si="3"/>
        <v>-0.48622089466826834</v>
      </c>
    </row>
    <row r="42" spans="1:26" ht="20.100000000000001" customHeight="1" thickBot="1" x14ac:dyDescent="0.3">
      <c r="A42" s="5" t="s">
        <v>7</v>
      </c>
      <c r="B42" s="6"/>
      <c r="C42" s="13">
        <v>286172</v>
      </c>
      <c r="D42" s="14">
        <v>394480</v>
      </c>
      <c r="E42" s="14">
        <v>483510</v>
      </c>
      <c r="F42" s="14">
        <v>414991</v>
      </c>
      <c r="G42" s="14">
        <v>223402</v>
      </c>
      <c r="H42" s="14">
        <v>221774</v>
      </c>
      <c r="I42" s="36">
        <v>310037.55500000005</v>
      </c>
      <c r="J42" s="15">
        <v>329056.57800000004</v>
      </c>
      <c r="K42" s="414">
        <v>249181.24199999991</v>
      </c>
      <c r="L42" s="415">
        <v>310616.88900000008</v>
      </c>
      <c r="N42" s="134">
        <f t="shared" ref="N42:T42" si="36">C42/C45</f>
        <v>2.6077941782142256E-3</v>
      </c>
      <c r="O42" s="259">
        <f t="shared" si="36"/>
        <v>3.5107413484628653E-3</v>
      </c>
      <c r="P42" s="21">
        <f t="shared" si="36"/>
        <v>4.2006404719159935E-3</v>
      </c>
      <c r="Q42" s="21">
        <f t="shared" si="36"/>
        <v>3.3305584765454376E-3</v>
      </c>
      <c r="R42" s="21">
        <f t="shared" si="36"/>
        <v>1.987517293202901E-3</v>
      </c>
      <c r="S42" s="406">
        <f t="shared" si="36"/>
        <v>1.8843383608072846E-3</v>
      </c>
      <c r="T42" s="406">
        <f t="shared" si="36"/>
        <v>2.4861033999497031E-3</v>
      </c>
      <c r="U42" s="27">
        <f>J42/J45</f>
        <v>2.6575844143315111E-3</v>
      </c>
      <c r="V42" s="20">
        <f>K42/K45</f>
        <v>2.7819283661896779E-3</v>
      </c>
      <c r="W42" s="234">
        <f>L42/L45</f>
        <v>3.2598099729767003E-3</v>
      </c>
      <c r="Y42" s="64">
        <f t="shared" si="2"/>
        <v>0.24655004729449176</v>
      </c>
      <c r="Z42" s="129">
        <f t="shared" si="3"/>
        <v>4.7788160678702243E-2</v>
      </c>
    </row>
    <row r="43" spans="1:26" ht="20.100000000000001" customHeight="1" x14ac:dyDescent="0.25">
      <c r="A43" s="24"/>
      <c r="B43" t="s">
        <v>84</v>
      </c>
      <c r="C43" s="10">
        <v>262078</v>
      </c>
      <c r="D43" s="11">
        <v>372736</v>
      </c>
      <c r="E43" s="11">
        <v>461184</v>
      </c>
      <c r="F43" s="11">
        <v>398506</v>
      </c>
      <c r="G43" s="11">
        <v>212010</v>
      </c>
      <c r="H43" s="11">
        <v>213192</v>
      </c>
      <c r="I43" s="35">
        <v>295510.04000000004</v>
      </c>
      <c r="J43" s="12">
        <v>320863.03700000001</v>
      </c>
      <c r="K43" s="11">
        <v>243104.0719999999</v>
      </c>
      <c r="L43" s="161">
        <v>304044.06500000006</v>
      </c>
      <c r="N43" s="77">
        <f t="shared" ref="N43:T43" si="37">C43/C42</f>
        <v>0.91580587898187105</v>
      </c>
      <c r="O43" s="37">
        <f t="shared" si="37"/>
        <v>0.94487933482052322</v>
      </c>
      <c r="P43" s="18">
        <f t="shared" si="37"/>
        <v>0.95382515356455921</v>
      </c>
      <c r="Q43" s="18">
        <f t="shared" si="37"/>
        <v>0.96027624695475322</v>
      </c>
      <c r="R43" s="18">
        <f t="shared" si="37"/>
        <v>0.94900672330596858</v>
      </c>
      <c r="S43" s="400">
        <f t="shared" si="37"/>
        <v>0.96130294804620919</v>
      </c>
      <c r="T43" s="400">
        <f t="shared" si="37"/>
        <v>0.95314272491924401</v>
      </c>
      <c r="U43" s="172">
        <f>J43/J42</f>
        <v>0.97509990212078357</v>
      </c>
      <c r="V43" s="96">
        <f>K43/K42</f>
        <v>0.97561144670753341</v>
      </c>
      <c r="W43" s="78">
        <f>L43/L42</f>
        <v>0.97883945067777678</v>
      </c>
      <c r="Y43" s="107">
        <f t="shared" si="2"/>
        <v>0.25067450536163866</v>
      </c>
      <c r="Z43" s="104">
        <f t="shared" si="3"/>
        <v>0.32280039702433649</v>
      </c>
    </row>
    <row r="44" spans="1:26" ht="20.100000000000001" customHeight="1" thickBot="1" x14ac:dyDescent="0.3">
      <c r="A44" s="24"/>
      <c r="B44" t="s">
        <v>85</v>
      </c>
      <c r="C44" s="10">
        <v>24094</v>
      </c>
      <c r="D44" s="11">
        <v>21744</v>
      </c>
      <c r="E44" s="11">
        <v>22326</v>
      </c>
      <c r="F44" s="11">
        <v>16485</v>
      </c>
      <c r="G44" s="11">
        <v>11392</v>
      </c>
      <c r="H44" s="11">
        <v>8582</v>
      </c>
      <c r="I44" s="35">
        <v>14527.515000000001</v>
      </c>
      <c r="J44" s="12">
        <v>8193.5410000000011</v>
      </c>
      <c r="K44" s="11">
        <v>6077.1699999999992</v>
      </c>
      <c r="L44" s="161">
        <v>6572.8240000000005</v>
      </c>
      <c r="N44" s="77">
        <f t="shared" ref="N44:T44" si="38">C44/C42</f>
        <v>8.4194121018128953E-2</v>
      </c>
      <c r="O44" s="404">
        <f t="shared" si="38"/>
        <v>5.512066517947678E-2</v>
      </c>
      <c r="P44" s="408">
        <f t="shared" si="38"/>
        <v>4.6174846435440842E-2</v>
      </c>
      <c r="Q44" s="408">
        <f t="shared" si="38"/>
        <v>3.9723753045246765E-2</v>
      </c>
      <c r="R44" s="408">
        <f t="shared" si="38"/>
        <v>5.0993276694031385E-2</v>
      </c>
      <c r="S44" s="407">
        <f t="shared" si="38"/>
        <v>3.8697051953790799E-2</v>
      </c>
      <c r="T44" s="407">
        <f t="shared" si="38"/>
        <v>4.685727508075594E-2</v>
      </c>
      <c r="U44" s="172">
        <f>J44/J42</f>
        <v>2.4900097879216383E-2</v>
      </c>
      <c r="V44" s="235">
        <f>K44/K42</f>
        <v>2.4388553292466537E-2</v>
      </c>
      <c r="W44" s="78">
        <f>L44/L42</f>
        <v>2.1160549322223103E-2</v>
      </c>
      <c r="Y44" s="105">
        <f t="shared" si="2"/>
        <v>8.1560002435344323E-2</v>
      </c>
      <c r="Z44" s="104">
        <f t="shared" si="3"/>
        <v>-0.32280039702434343</v>
      </c>
    </row>
    <row r="45" spans="1:26" ht="20.100000000000001" customHeight="1" thickBot="1" x14ac:dyDescent="0.3">
      <c r="A45" s="74" t="s">
        <v>20</v>
      </c>
      <c r="B45" s="100"/>
      <c r="C45" s="83">
        <f t="shared" ref="C45:L46" si="39">C7+C10+C13+C16+C18+C21+C24+C27+C30+C33+C36+C39+C42</f>
        <v>109737188</v>
      </c>
      <c r="D45" s="84">
        <f t="shared" si="39"/>
        <v>112363732</v>
      </c>
      <c r="E45" s="84">
        <f t="shared" si="39"/>
        <v>115103876</v>
      </c>
      <c r="F45" s="84">
        <f t="shared" si="39"/>
        <v>124601025</v>
      </c>
      <c r="G45" s="84">
        <f t="shared" si="39"/>
        <v>112402544</v>
      </c>
      <c r="H45" s="84">
        <f t="shared" si="39"/>
        <v>117693300</v>
      </c>
      <c r="I45" s="84">
        <f t="shared" ref="I45" si="40">I7+I10+I13+I16+I18+I21+I24+I27+I30+I33+I36+I39+I42</f>
        <v>124708230.15900002</v>
      </c>
      <c r="J45" s="84">
        <f t="shared" si="39"/>
        <v>123817921.352</v>
      </c>
      <c r="K45" s="190">
        <f t="shared" si="39"/>
        <v>89571408.461999983</v>
      </c>
      <c r="L45" s="188">
        <f t="shared" si="39"/>
        <v>95286808.609999985</v>
      </c>
      <c r="N45" s="89">
        <f>N7+N10+N13+N16+N18+N21+N24+N27+N30+N33+N36+N39+N42</f>
        <v>1.0000000000000002</v>
      </c>
      <c r="O45" s="405">
        <f t="shared" ref="O45:V45" si="41">O7+O10+O13+O16+O18+O21+O24+O27+O30+O33+O36+O39+O42</f>
        <v>1</v>
      </c>
      <c r="P45" s="405">
        <f t="shared" si="41"/>
        <v>1</v>
      </c>
      <c r="Q45" s="405">
        <f t="shared" si="41"/>
        <v>0.99999999999999989</v>
      </c>
      <c r="R45" s="405">
        <f t="shared" ref="R45:S45" si="42">R7+R10+R13+R16+R18+R21+R24+R27+R30+R33+R36+R39+R42</f>
        <v>1</v>
      </c>
      <c r="S45" s="405">
        <f t="shared" si="42"/>
        <v>0.99999999999999989</v>
      </c>
      <c r="T45" s="405">
        <f t="shared" ref="T45" si="43">T7+T10+T13+T16+T18+T21+T24+T27+T30+T33+T36+T39+T42</f>
        <v>0.99999999999999989</v>
      </c>
      <c r="U45" s="174">
        <f t="shared" si="41"/>
        <v>1</v>
      </c>
      <c r="V45" s="181">
        <f t="shared" si="41"/>
        <v>1</v>
      </c>
      <c r="W45" s="402">
        <f>W7+W10+W13+W16+W18+W21+W24+W27+W30+W33+W36+W39+W42</f>
        <v>1</v>
      </c>
      <c r="Y45" s="93">
        <f t="shared" si="2"/>
        <v>6.3808309438661101E-2</v>
      </c>
      <c r="Z45" s="132">
        <f t="shared" si="3"/>
        <v>0</v>
      </c>
    </row>
    <row r="46" spans="1:26" ht="20.100000000000001" customHeight="1" x14ac:dyDescent="0.25">
      <c r="A46" s="24"/>
      <c r="B46" t="s">
        <v>84</v>
      </c>
      <c r="C46" s="314">
        <f t="shared" si="39"/>
        <v>60940974</v>
      </c>
      <c r="D46" s="315">
        <f t="shared" si="39"/>
        <v>61562776</v>
      </c>
      <c r="E46" s="315">
        <f t="shared" si="39"/>
        <v>65825292</v>
      </c>
      <c r="F46" s="315">
        <f t="shared" si="39"/>
        <v>72491858</v>
      </c>
      <c r="G46" s="315">
        <f t="shared" ref="G46" si="44">G8+G11+G14+G17+G19+G22+G25+G28+G31+G34+G37+G40+G43</f>
        <v>64347328</v>
      </c>
      <c r="H46" s="315">
        <f t="shared" si="39"/>
        <v>67190427</v>
      </c>
      <c r="I46" s="315">
        <f t="shared" ref="I46" si="45">I8+I11+I14+I17+I19+I22+I25+I28+I31+I34+I37+I40+I43</f>
        <v>69571459.197000042</v>
      </c>
      <c r="J46" s="248">
        <f t="shared" si="39"/>
        <v>68263078.536000013</v>
      </c>
      <c r="K46" s="315">
        <f t="shared" si="39"/>
        <v>49419971.979000002</v>
      </c>
      <c r="L46" s="189">
        <f t="shared" si="39"/>
        <v>51942197.874000005</v>
      </c>
      <c r="N46" s="77">
        <f t="shared" ref="N46:T46" si="46">C46/C45</f>
        <v>0.55533566251032418</v>
      </c>
      <c r="O46" s="79">
        <f t="shared" si="46"/>
        <v>0.54788831684586625</v>
      </c>
      <c r="P46" s="79">
        <f t="shared" si="46"/>
        <v>0.57187728413246486</v>
      </c>
      <c r="Q46" s="79">
        <f t="shared" si="46"/>
        <v>0.58179182715390987</v>
      </c>
      <c r="R46" s="79">
        <f t="shared" si="46"/>
        <v>0.57247216753385932</v>
      </c>
      <c r="S46" s="79">
        <f t="shared" si="46"/>
        <v>0.57089423951915697</v>
      </c>
      <c r="T46" s="79">
        <f t="shared" si="46"/>
        <v>0.55787383966798409</v>
      </c>
      <c r="U46" s="79">
        <f>J46/J45</f>
        <v>0.55131824045031408</v>
      </c>
      <c r="V46" s="79">
        <f>K46/K45</f>
        <v>0.55173824803666083</v>
      </c>
      <c r="W46" s="78">
        <f>L46/L45</f>
        <v>0.54511425696493387</v>
      </c>
      <c r="Y46" s="107">
        <f t="shared" si="2"/>
        <v>5.1036570722293631E-2</v>
      </c>
      <c r="Z46" s="104">
        <f t="shared" si="3"/>
        <v>-0.66239910717269535</v>
      </c>
    </row>
    <row r="47" spans="1:26" ht="20.100000000000001" customHeight="1" thickBot="1" x14ac:dyDescent="0.3">
      <c r="A47" s="31"/>
      <c r="B47" s="25" t="s">
        <v>85</v>
      </c>
      <c r="C47" s="32">
        <f t="shared" ref="C47:L47" si="47">C9+C12+C15+C20+C23+C26+C29+C32+C35+C38+C41+C44</f>
        <v>48796214</v>
      </c>
      <c r="D47" s="33">
        <f t="shared" si="47"/>
        <v>50800956</v>
      </c>
      <c r="E47" s="33">
        <f t="shared" si="47"/>
        <v>49278584</v>
      </c>
      <c r="F47" s="33">
        <f t="shared" si="47"/>
        <v>52109167</v>
      </c>
      <c r="G47" s="33">
        <f t="shared" ref="G47" si="48">G9+G12+G15+G20+G23+G26+G29+G32+G35+G38+G41+G44</f>
        <v>48055216</v>
      </c>
      <c r="H47" s="33">
        <f t="shared" si="47"/>
        <v>50502873</v>
      </c>
      <c r="I47" s="33">
        <f t="shared" ref="I47" si="49">I9+I12+I15+I20+I23+I26+I29+I32+I35+I38+I41+I44</f>
        <v>55136770.961999983</v>
      </c>
      <c r="J47" s="43">
        <f t="shared" si="47"/>
        <v>55554842.815999992</v>
      </c>
      <c r="K47" s="33">
        <f t="shared" si="47"/>
        <v>40151436.482999988</v>
      </c>
      <c r="L47" s="162">
        <f t="shared" si="47"/>
        <v>43344610.736000001</v>
      </c>
      <c r="N47" s="147">
        <f t="shared" ref="N47:T47" si="50">C47/C45</f>
        <v>0.44466433748967577</v>
      </c>
      <c r="O47" s="80">
        <f t="shared" si="50"/>
        <v>0.45211168315413375</v>
      </c>
      <c r="P47" s="80">
        <f t="shared" si="50"/>
        <v>0.42812271586753514</v>
      </c>
      <c r="Q47" s="80">
        <f t="shared" si="50"/>
        <v>0.41820817284609013</v>
      </c>
      <c r="R47" s="80">
        <f t="shared" si="50"/>
        <v>0.42752783246614062</v>
      </c>
      <c r="S47" s="80">
        <f t="shared" si="50"/>
        <v>0.42910576048084298</v>
      </c>
      <c r="T47" s="80">
        <f t="shared" si="50"/>
        <v>0.44212616033201591</v>
      </c>
      <c r="U47" s="80">
        <f>J47/J45</f>
        <v>0.44868175954968598</v>
      </c>
      <c r="V47" s="80">
        <f>K47/K45</f>
        <v>0.44826175196333928</v>
      </c>
      <c r="W47" s="236">
        <f>L47/L45</f>
        <v>0.45488574303506635</v>
      </c>
      <c r="Y47" s="105">
        <f t="shared" si="2"/>
        <v>7.9528269289991529E-2</v>
      </c>
      <c r="Z47" s="106">
        <f t="shared" si="3"/>
        <v>0.66239910717270645</v>
      </c>
    </row>
    <row r="50" spans="1:26" x14ac:dyDescent="0.25">
      <c r="A50" s="1" t="s">
        <v>22</v>
      </c>
      <c r="N50" s="1" t="s">
        <v>24</v>
      </c>
      <c r="Y50" s="1" t="str">
        <f>Y3</f>
        <v>VARIAÇÃO (JAN-SET)</v>
      </c>
      <c r="Z50" s="1"/>
    </row>
    <row r="51" spans="1:26" ht="15.75" thickBot="1" x14ac:dyDescent="0.3"/>
    <row r="52" spans="1:26" ht="24" customHeight="1" x14ac:dyDescent="0.25">
      <c r="A52" s="479" t="s">
        <v>28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setembro</v>
      </c>
      <c r="L52" s="467"/>
      <c r="N52" s="498">
        <v>2016</v>
      </c>
      <c r="O52" s="460">
        <v>2017</v>
      </c>
      <c r="P52" s="460">
        <v>2018</v>
      </c>
      <c r="Q52" s="483">
        <v>2019</v>
      </c>
      <c r="R52" s="475">
        <v>2020</v>
      </c>
      <c r="S52" s="475">
        <v>2021</v>
      </c>
      <c r="T52" s="475">
        <v>2022</v>
      </c>
      <c r="U52" s="464">
        <v>2023</v>
      </c>
      <c r="V52" s="466" t="str">
        <f>K52</f>
        <v>janeiro - setembro</v>
      </c>
      <c r="W52" s="467"/>
      <c r="Y52" s="495" t="s">
        <v>86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500"/>
      <c r="R53" s="489"/>
      <c r="S53" s="489"/>
      <c r="T53" s="489"/>
      <c r="U53" s="494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82481768</v>
      </c>
      <c r="D54" s="14">
        <v>93437664</v>
      </c>
      <c r="E54" s="14">
        <v>97313334</v>
      </c>
      <c r="F54" s="14">
        <v>104246485</v>
      </c>
      <c r="G54" s="14">
        <v>83487743</v>
      </c>
      <c r="H54" s="14">
        <v>86539830</v>
      </c>
      <c r="I54" s="36">
        <v>105923893.65099995</v>
      </c>
      <c r="J54" s="15">
        <v>113412476.61800008</v>
      </c>
      <c r="K54" s="14">
        <v>84848001.17899999</v>
      </c>
      <c r="L54" s="160">
        <v>102638335.64800012</v>
      </c>
      <c r="N54" s="134">
        <f t="shared" ref="N54:T54" si="51">C54/C92</f>
        <v>0.1580080019490965</v>
      </c>
      <c r="O54" s="259">
        <f t="shared" si="51"/>
        <v>0.16173285522493666</v>
      </c>
      <c r="P54" s="21">
        <f t="shared" si="51"/>
        <v>0.15611199211573379</v>
      </c>
      <c r="Q54" s="21">
        <f t="shared" si="51"/>
        <v>0.15251053459063599</v>
      </c>
      <c r="R54" s="21">
        <f t="shared" si="51"/>
        <v>0.15473623050843721</v>
      </c>
      <c r="S54" s="406">
        <f t="shared" si="51"/>
        <v>0.14922837895624927</v>
      </c>
      <c r="T54" s="406">
        <f t="shared" si="51"/>
        <v>0.14905477487014526</v>
      </c>
      <c r="U54" s="27">
        <f>J54/J92</f>
        <v>0.15095433424977345</v>
      </c>
      <c r="V54" s="20">
        <f>K54/K92</f>
        <v>0.15827332329854241</v>
      </c>
      <c r="W54" s="234">
        <f>L54/L92</f>
        <v>0.15504614983763887</v>
      </c>
      <c r="Y54" s="102">
        <f>(L54-K54)/K54</f>
        <v>0.20967299431684511</v>
      </c>
      <c r="Z54" s="101">
        <f>(W54-V54)*100</f>
        <v>-0.32271734609035374</v>
      </c>
    </row>
    <row r="55" spans="1:26" ht="20.100000000000001" customHeight="1" x14ac:dyDescent="0.25">
      <c r="A55" s="24"/>
      <c r="B55" t="s">
        <v>84</v>
      </c>
      <c r="C55" s="10">
        <v>2610251</v>
      </c>
      <c r="D55" s="11">
        <v>2259852</v>
      </c>
      <c r="E55" s="11">
        <v>3686249</v>
      </c>
      <c r="F55" s="11">
        <v>3982815</v>
      </c>
      <c r="G55" s="11">
        <v>2840217</v>
      </c>
      <c r="H55" s="11">
        <v>5038376</v>
      </c>
      <c r="I55" s="35">
        <v>7181487.3279999988</v>
      </c>
      <c r="J55" s="12">
        <v>8229599.2369999997</v>
      </c>
      <c r="K55" s="11">
        <v>6209030.8620000007</v>
      </c>
      <c r="L55" s="161">
        <v>7004956.7160000009</v>
      </c>
      <c r="N55" s="77">
        <f t="shared" ref="N55:T55" si="52">C55/C54</f>
        <v>3.1646399723148512E-2</v>
      </c>
      <c r="O55" s="37">
        <f t="shared" si="52"/>
        <v>2.4185664573121178E-2</v>
      </c>
      <c r="P55" s="18">
        <f t="shared" si="52"/>
        <v>3.7880204577103484E-2</v>
      </c>
      <c r="Q55" s="18">
        <f t="shared" si="52"/>
        <v>3.8205748615888581E-2</v>
      </c>
      <c r="R55" s="18">
        <f t="shared" si="52"/>
        <v>3.4019568597033457E-2</v>
      </c>
      <c r="S55" s="400">
        <f t="shared" si="52"/>
        <v>5.8220313120559634E-2</v>
      </c>
      <c r="T55" s="400">
        <f t="shared" si="52"/>
        <v>6.7798558762026812E-2</v>
      </c>
      <c r="U55" s="172">
        <f>J55/J54</f>
        <v>7.2563438189602605E-2</v>
      </c>
      <c r="V55" s="96">
        <f>K55/K54</f>
        <v>7.317828087548095E-2</v>
      </c>
      <c r="W55" s="78">
        <f>L55/L54</f>
        <v>6.82489312767465E-2</v>
      </c>
      <c r="Y55" s="107">
        <f t="shared" ref="Y55:Y94" si="53">(L55-K55)/K55</f>
        <v>0.12818841968899852</v>
      </c>
      <c r="Z55" s="104">
        <f t="shared" ref="Z55:Z94" si="54">(W55-V55)*100</f>
        <v>-0.49293495987344504</v>
      </c>
    </row>
    <row r="56" spans="1:26" ht="20.100000000000001" customHeight="1" thickBot="1" x14ac:dyDescent="0.3">
      <c r="A56" s="24"/>
      <c r="B56" t="s">
        <v>85</v>
      </c>
      <c r="C56" s="10">
        <v>79871517</v>
      </c>
      <c r="D56" s="11">
        <v>91177812</v>
      </c>
      <c r="E56" s="11">
        <v>93627085</v>
      </c>
      <c r="F56" s="11">
        <v>100263670</v>
      </c>
      <c r="G56" s="11">
        <v>80647526</v>
      </c>
      <c r="H56" s="11">
        <v>81501454</v>
      </c>
      <c r="I56" s="35">
        <v>98742406.322999954</v>
      </c>
      <c r="J56" s="12">
        <v>105182877.38100007</v>
      </c>
      <c r="K56" s="11">
        <v>78638970.316999987</v>
      </c>
      <c r="L56" s="161">
        <v>95633378.932000116</v>
      </c>
      <c r="N56" s="77">
        <f t="shared" ref="N56:T56" si="55">C56/C54</f>
        <v>0.96835360027685147</v>
      </c>
      <c r="O56" s="37">
        <f t="shared" si="55"/>
        <v>0.97581433542687879</v>
      </c>
      <c r="P56" s="18">
        <f t="shared" si="55"/>
        <v>0.9621197954228965</v>
      </c>
      <c r="Q56" s="18">
        <f t="shared" si="55"/>
        <v>0.96179425138411145</v>
      </c>
      <c r="R56" s="18">
        <f t="shared" si="55"/>
        <v>0.96598043140296652</v>
      </c>
      <c r="S56" s="400">
        <f t="shared" si="55"/>
        <v>0.94177968687944036</v>
      </c>
      <c r="T56" s="400">
        <f t="shared" si="55"/>
        <v>0.93220144123797322</v>
      </c>
      <c r="U56" s="172">
        <f>J56/J54</f>
        <v>0.92743656181039735</v>
      </c>
      <c r="V56" s="96">
        <f>K56/K54</f>
        <v>0.92682171912451905</v>
      </c>
      <c r="W56" s="78">
        <f>L56/L54</f>
        <v>0.93175106872325342</v>
      </c>
      <c r="Y56" s="105">
        <f t="shared" si="53"/>
        <v>0.21610670315867955</v>
      </c>
      <c r="Z56" s="104">
        <f t="shared" si="54"/>
        <v>0.49293495987343672</v>
      </c>
    </row>
    <row r="57" spans="1:26" ht="20.100000000000001" customHeight="1" thickBot="1" x14ac:dyDescent="0.3">
      <c r="A57" s="5" t="s">
        <v>17</v>
      </c>
      <c r="B57" s="6"/>
      <c r="C57" s="13">
        <v>2459083</v>
      </c>
      <c r="D57" s="14">
        <v>3643226</v>
      </c>
      <c r="E57" s="14">
        <v>2343015</v>
      </c>
      <c r="F57" s="14">
        <v>2552109</v>
      </c>
      <c r="G57" s="14">
        <v>1732037</v>
      </c>
      <c r="H57" s="14">
        <v>1838804</v>
      </c>
      <c r="I57" s="36">
        <v>2512244.0240000002</v>
      </c>
      <c r="J57" s="15">
        <v>2826286.0709999995</v>
      </c>
      <c r="K57" s="14">
        <v>1987438.1839999997</v>
      </c>
      <c r="L57" s="160">
        <v>2438610.193</v>
      </c>
      <c r="N57" s="134">
        <f t="shared" ref="N57:T57" si="56">C57/C92</f>
        <v>4.7107961053525198E-3</v>
      </c>
      <c r="O57" s="259">
        <f t="shared" si="56"/>
        <v>6.3061223706290968E-3</v>
      </c>
      <c r="P57" s="21">
        <f t="shared" si="56"/>
        <v>3.7587114136593655E-3</v>
      </c>
      <c r="Q57" s="21">
        <f t="shared" si="56"/>
        <v>3.7336847177492213E-3</v>
      </c>
      <c r="R57" s="21">
        <f t="shared" si="56"/>
        <v>3.210158363978555E-3</v>
      </c>
      <c r="S57" s="406">
        <f t="shared" si="56"/>
        <v>3.1708144115636348E-3</v>
      </c>
      <c r="T57" s="406">
        <f t="shared" si="56"/>
        <v>3.5351982872719183E-3</v>
      </c>
      <c r="U57" s="27">
        <f>J57/J92</f>
        <v>3.761844772019548E-3</v>
      </c>
      <c r="V57" s="20">
        <f>K57/K92</f>
        <v>3.7073171066044353E-3</v>
      </c>
      <c r="W57" s="234">
        <f>L57/L92</f>
        <v>3.683780714022505E-3</v>
      </c>
      <c r="Y57" s="102">
        <f t="shared" si="53"/>
        <v>0.22701184501343988</v>
      </c>
      <c r="Z57" s="101">
        <f t="shared" si="54"/>
        <v>-2.3536392581930288E-3</v>
      </c>
    </row>
    <row r="58" spans="1:26" ht="20.100000000000001" customHeight="1" x14ac:dyDescent="0.25">
      <c r="A58" s="24"/>
      <c r="B58" t="s">
        <v>84</v>
      </c>
      <c r="C58" s="10">
        <v>2378922</v>
      </c>
      <c r="D58" s="11">
        <v>3434817</v>
      </c>
      <c r="E58" s="11">
        <v>1876580</v>
      </c>
      <c r="F58" s="11">
        <v>1704467</v>
      </c>
      <c r="G58" s="11">
        <v>1168661</v>
      </c>
      <c r="H58" s="11">
        <v>1114020</v>
      </c>
      <c r="I58" s="35">
        <v>1542631.5280000002</v>
      </c>
      <c r="J58" s="12">
        <v>1743555.8869999996</v>
      </c>
      <c r="K58" s="11">
        <v>1258063.9160000004</v>
      </c>
      <c r="L58" s="161">
        <v>1443334.7329999998</v>
      </c>
      <c r="N58" s="77">
        <f t="shared" ref="N58:T58" si="57">C58/C57</f>
        <v>0.96740207630242658</v>
      </c>
      <c r="O58" s="37">
        <f t="shared" si="57"/>
        <v>0.94279547851272472</v>
      </c>
      <c r="P58" s="18">
        <f t="shared" si="57"/>
        <v>0.80092530350851365</v>
      </c>
      <c r="Q58" s="18">
        <f t="shared" si="57"/>
        <v>0.66786606684902561</v>
      </c>
      <c r="R58" s="18">
        <f t="shared" si="57"/>
        <v>0.67473212177338016</v>
      </c>
      <c r="S58" s="400">
        <f t="shared" si="57"/>
        <v>0.60583944781499277</v>
      </c>
      <c r="T58" s="400">
        <f t="shared" si="57"/>
        <v>0.6140452572532421</v>
      </c>
      <c r="U58" s="172">
        <f>J58/J57</f>
        <v>0.61690707989198446</v>
      </c>
      <c r="V58" s="96">
        <f>K58/K57</f>
        <v>0.63300782189258809</v>
      </c>
      <c r="W58" s="78">
        <f>L58/L57</f>
        <v>0.59186775202657405</v>
      </c>
      <c r="Y58" s="107">
        <f t="shared" si="53"/>
        <v>0.1472666170961057</v>
      </c>
      <c r="Z58" s="104">
        <f t="shared" si="54"/>
        <v>-4.114006986601404</v>
      </c>
    </row>
    <row r="59" spans="1:26" ht="20.100000000000001" customHeight="1" thickBot="1" x14ac:dyDescent="0.3">
      <c r="A59" s="24"/>
      <c r="B59" t="s">
        <v>85</v>
      </c>
      <c r="C59" s="10">
        <v>80161</v>
      </c>
      <c r="D59" s="11">
        <v>208409</v>
      </c>
      <c r="E59" s="11">
        <v>466435</v>
      </c>
      <c r="F59" s="11">
        <v>847642</v>
      </c>
      <c r="G59" s="11">
        <v>563376</v>
      </c>
      <c r="H59" s="11">
        <v>724784</v>
      </c>
      <c r="I59" s="35">
        <v>969612.49599999993</v>
      </c>
      <c r="J59" s="12">
        <v>1082730.1839999999</v>
      </c>
      <c r="K59" s="11">
        <v>729374.26799999923</v>
      </c>
      <c r="L59" s="161">
        <v>995275.46000000008</v>
      </c>
      <c r="N59" s="77">
        <f t="shared" ref="N59:T59" si="58">C59/C57</f>
        <v>3.2597923697573444E-2</v>
      </c>
      <c r="O59" s="37">
        <f t="shared" si="58"/>
        <v>5.7204521487275291E-2</v>
      </c>
      <c r="P59" s="18">
        <f t="shared" si="58"/>
        <v>0.1990746964914864</v>
      </c>
      <c r="Q59" s="18">
        <f t="shared" si="58"/>
        <v>0.33213393315097434</v>
      </c>
      <c r="R59" s="18">
        <f t="shared" si="58"/>
        <v>0.32526787822661984</v>
      </c>
      <c r="S59" s="400">
        <f t="shared" si="58"/>
        <v>0.39416055218500723</v>
      </c>
      <c r="T59" s="400">
        <f t="shared" si="58"/>
        <v>0.3859547427467579</v>
      </c>
      <c r="U59" s="172">
        <f>J59/J57</f>
        <v>0.38309292010801554</v>
      </c>
      <c r="V59" s="96">
        <f>K59/K57</f>
        <v>0.36699217810741197</v>
      </c>
      <c r="W59" s="78">
        <f>L59/L57</f>
        <v>0.40813224797342595</v>
      </c>
      <c r="Y59" s="105">
        <f t="shared" si="53"/>
        <v>0.36456069766365973</v>
      </c>
      <c r="Z59" s="104">
        <f t="shared" si="54"/>
        <v>4.1140069866013986</v>
      </c>
    </row>
    <row r="60" spans="1:26" ht="20.100000000000001" customHeight="1" thickBot="1" x14ac:dyDescent="0.3">
      <c r="A60" s="5" t="s">
        <v>14</v>
      </c>
      <c r="B60" s="6"/>
      <c r="C60" s="13">
        <v>83753681</v>
      </c>
      <c r="D60" s="14">
        <v>105319161</v>
      </c>
      <c r="E60" s="14">
        <v>111596848</v>
      </c>
      <c r="F60" s="14">
        <v>124035711</v>
      </c>
      <c r="G60" s="14">
        <v>101902062</v>
      </c>
      <c r="H60" s="14">
        <v>115458556</v>
      </c>
      <c r="I60" s="36">
        <v>150767560.60100004</v>
      </c>
      <c r="J60" s="15">
        <v>160180172.565</v>
      </c>
      <c r="K60" s="14">
        <v>111130523.50999999</v>
      </c>
      <c r="L60" s="160">
        <v>146647350.89499995</v>
      </c>
      <c r="N60" s="134">
        <f t="shared" ref="N60:T60" si="59">C60/C92</f>
        <v>0.16044456989200337</v>
      </c>
      <c r="O60" s="259">
        <f t="shared" si="59"/>
        <v>0.18229874216916203</v>
      </c>
      <c r="P60" s="21">
        <f t="shared" si="59"/>
        <v>0.17902589027642132</v>
      </c>
      <c r="Q60" s="21">
        <f t="shared" si="59"/>
        <v>0.18146177871550903</v>
      </c>
      <c r="R60" s="21">
        <f t="shared" si="59"/>
        <v>0.18886533984895315</v>
      </c>
      <c r="S60" s="406">
        <f t="shared" si="59"/>
        <v>0.19909552801882474</v>
      </c>
      <c r="T60" s="406">
        <f t="shared" si="59"/>
        <v>0.21215822066687121</v>
      </c>
      <c r="U60" s="27">
        <f>J60/J92</f>
        <v>0.21320309749523383</v>
      </c>
      <c r="V60" s="20">
        <f>K60/K92</f>
        <v>0.20730007815655885</v>
      </c>
      <c r="W60" s="234">
        <f>L60/L92</f>
        <v>0.22152645984182998</v>
      </c>
      <c r="Y60" s="102">
        <f t="shared" si="53"/>
        <v>0.31959560940792298</v>
      </c>
      <c r="Z60" s="101">
        <f t="shared" si="54"/>
        <v>1.4226381685271128</v>
      </c>
    </row>
    <row r="61" spans="1:26" ht="20.100000000000001" customHeight="1" x14ac:dyDescent="0.25">
      <c r="A61" s="24"/>
      <c r="B61" t="s">
        <v>84</v>
      </c>
      <c r="C61" s="10">
        <v>6040950</v>
      </c>
      <c r="D61" s="11">
        <v>5299924</v>
      </c>
      <c r="E61" s="11">
        <v>4849775</v>
      </c>
      <c r="F61" s="11">
        <v>2935756</v>
      </c>
      <c r="G61" s="11">
        <v>1918941</v>
      </c>
      <c r="H61" s="11">
        <v>2538902</v>
      </c>
      <c r="I61" s="35">
        <v>3321585.4810000025</v>
      </c>
      <c r="J61" s="12">
        <v>3300483.5659999996</v>
      </c>
      <c r="K61" s="11">
        <v>2337229.5429999996</v>
      </c>
      <c r="L61" s="161">
        <v>2173812.7570000007</v>
      </c>
      <c r="N61" s="77">
        <f t="shared" ref="N61:T61" si="60">C61/C60</f>
        <v>7.2127576100207466E-2</v>
      </c>
      <c r="O61" s="37">
        <f t="shared" si="60"/>
        <v>5.0322504942856505E-2</v>
      </c>
      <c r="P61" s="18">
        <f t="shared" si="60"/>
        <v>4.3457992648681262E-2</v>
      </c>
      <c r="Q61" s="18">
        <f t="shared" si="60"/>
        <v>2.3668635236831111E-2</v>
      </c>
      <c r="R61" s="18">
        <f t="shared" si="60"/>
        <v>1.8831228361208235E-2</v>
      </c>
      <c r="S61" s="400">
        <f t="shared" si="60"/>
        <v>2.1989725906497566E-2</v>
      </c>
      <c r="T61" s="400">
        <f t="shared" si="60"/>
        <v>2.2031168162164789E-2</v>
      </c>
      <c r="U61" s="172">
        <f>J61/J60</f>
        <v>2.0604819642460345E-2</v>
      </c>
      <c r="V61" s="96">
        <f>K61/K60</f>
        <v>2.1031391459158257E-2</v>
      </c>
      <c r="W61" s="78">
        <f>L61/L60</f>
        <v>1.4823402834985126E-2</v>
      </c>
      <c r="Y61" s="107">
        <f t="shared" si="53"/>
        <v>-6.9919014368713617E-2</v>
      </c>
      <c r="Z61" s="104">
        <f t="shared" si="54"/>
        <v>-0.62079886241731308</v>
      </c>
    </row>
    <row r="62" spans="1:26" ht="20.100000000000001" customHeight="1" thickBot="1" x14ac:dyDescent="0.3">
      <c r="A62" s="24"/>
      <c r="B62" t="s">
        <v>85</v>
      </c>
      <c r="C62" s="10">
        <v>77712731</v>
      </c>
      <c r="D62" s="11">
        <v>100019237</v>
      </c>
      <c r="E62" s="11">
        <v>106747073</v>
      </c>
      <c r="F62" s="11">
        <v>121099955</v>
      </c>
      <c r="G62" s="11">
        <v>99983121</v>
      </c>
      <c r="H62" s="11">
        <v>112919654</v>
      </c>
      <c r="I62" s="35">
        <v>147445975.12000003</v>
      </c>
      <c r="J62" s="12">
        <v>156879688.99900001</v>
      </c>
      <c r="K62" s="11">
        <v>108793293.96699999</v>
      </c>
      <c r="L62" s="161">
        <v>144473538.13799995</v>
      </c>
      <c r="N62" s="77">
        <f t="shared" ref="N62:T62" si="61">C62/C60</f>
        <v>0.92787242389979252</v>
      </c>
      <c r="O62" s="37">
        <f t="shared" si="61"/>
        <v>0.94967749505714349</v>
      </c>
      <c r="P62" s="18">
        <f t="shared" si="61"/>
        <v>0.95654200735131878</v>
      </c>
      <c r="Q62" s="18">
        <f t="shared" si="61"/>
        <v>0.97633136476316884</v>
      </c>
      <c r="R62" s="18">
        <f t="shared" si="61"/>
        <v>0.98116877163879179</v>
      </c>
      <c r="S62" s="400">
        <f t="shared" si="61"/>
        <v>0.97801027409350239</v>
      </c>
      <c r="T62" s="400">
        <f t="shared" si="61"/>
        <v>0.97796883183783523</v>
      </c>
      <c r="U62" s="172">
        <f>J62/J60</f>
        <v>0.9793951803575397</v>
      </c>
      <c r="V62" s="96">
        <f>K62/K60</f>
        <v>0.97896860854084178</v>
      </c>
      <c r="W62" s="78">
        <f>L62/L60</f>
        <v>0.98517659716501493</v>
      </c>
      <c r="Y62" s="105">
        <f t="shared" si="53"/>
        <v>0.32796363516507515</v>
      </c>
      <c r="Z62" s="104">
        <f t="shared" si="54"/>
        <v>0.62079886241731552</v>
      </c>
    </row>
    <row r="63" spans="1:26" ht="20.100000000000001" customHeight="1" thickBot="1" x14ac:dyDescent="0.3">
      <c r="A63" s="5" t="s">
        <v>8</v>
      </c>
      <c r="B63" s="6"/>
      <c r="C63" s="13">
        <v>379930</v>
      </c>
      <c r="D63" s="14">
        <v>237175</v>
      </c>
      <c r="E63" s="14">
        <v>674966</v>
      </c>
      <c r="F63" s="14">
        <v>662159</v>
      </c>
      <c r="G63" s="14">
        <v>179299</v>
      </c>
      <c r="H63" s="14"/>
      <c r="I63" s="36"/>
      <c r="J63" s="15"/>
      <c r="K63" s="14"/>
      <c r="L63" s="160"/>
      <c r="N63" s="134">
        <f t="shared" ref="N63:T63" si="62">C63/C92</f>
        <v>7.2782120990083816E-4</v>
      </c>
      <c r="O63" s="259">
        <f t="shared" si="62"/>
        <v>4.1053027543554974E-4</v>
      </c>
      <c r="P63" s="21">
        <f t="shared" si="62"/>
        <v>1.0827939249351828E-3</v>
      </c>
      <c r="Q63" s="21">
        <f t="shared" si="62"/>
        <v>9.687254498221301E-4</v>
      </c>
      <c r="R63" s="21">
        <f t="shared" si="62"/>
        <v>3.323128688954052E-4</v>
      </c>
      <c r="S63" s="406">
        <f t="shared" si="62"/>
        <v>0</v>
      </c>
      <c r="T63" s="406">
        <f t="shared" si="62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4"/>
        <v>0</v>
      </c>
    </row>
    <row r="64" spans="1:26" ht="20.100000000000001" customHeight="1" thickBot="1" x14ac:dyDescent="0.3">
      <c r="A64" s="24"/>
      <c r="B64" t="s">
        <v>84</v>
      </c>
      <c r="C64" s="10">
        <v>379930</v>
      </c>
      <c r="D64" s="11">
        <v>237175</v>
      </c>
      <c r="E64" s="11">
        <v>674966</v>
      </c>
      <c r="F64" s="11">
        <v>662159</v>
      </c>
      <c r="G64" s="11">
        <v>179299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3">G64/G63</f>
        <v>1</v>
      </c>
      <c r="S64" s="400"/>
      <c r="T64" s="400"/>
      <c r="U64" s="172"/>
      <c r="V64" s="96"/>
      <c r="W64" s="78"/>
      <c r="Y64" s="154"/>
      <c r="Z64" s="104"/>
    </row>
    <row r="65" spans="1:26" ht="20.100000000000001" customHeight="1" thickBot="1" x14ac:dyDescent="0.3">
      <c r="A65" s="5" t="s">
        <v>15</v>
      </c>
      <c r="B65" s="6"/>
      <c r="C65" s="13">
        <v>339653</v>
      </c>
      <c r="D65" s="14">
        <v>184063</v>
      </c>
      <c r="E65" s="14">
        <v>176558</v>
      </c>
      <c r="F65" s="14">
        <v>239017</v>
      </c>
      <c r="G65" s="14">
        <v>451176</v>
      </c>
      <c r="H65" s="14">
        <v>229205</v>
      </c>
      <c r="I65" s="36">
        <v>287458.96499999991</v>
      </c>
      <c r="J65" s="15">
        <v>306038.31800000003</v>
      </c>
      <c r="K65" s="14">
        <v>220417.31400000007</v>
      </c>
      <c r="L65" s="160">
        <v>171716.96500000005</v>
      </c>
      <c r="N65" s="134">
        <f t="shared" ref="N65:T65" si="64">C65/C92</f>
        <v>6.506636943817266E-4</v>
      </c>
      <c r="O65" s="259">
        <f t="shared" si="64"/>
        <v>3.185978036786912E-4</v>
      </c>
      <c r="P65" s="21">
        <f t="shared" si="64"/>
        <v>2.8323786649802506E-4</v>
      </c>
      <c r="Q65" s="21">
        <f t="shared" si="64"/>
        <v>3.4967711809419806E-4</v>
      </c>
      <c r="R65" s="21">
        <f t="shared" si="64"/>
        <v>8.3620985580930925E-4</v>
      </c>
      <c r="S65" s="406">
        <f t="shared" si="64"/>
        <v>3.952387079876066E-4</v>
      </c>
      <c r="T65" s="406">
        <f t="shared" si="64"/>
        <v>4.0450865083994643E-4</v>
      </c>
      <c r="U65" s="27">
        <f>J65/J92</f>
        <v>4.0734328291071152E-4</v>
      </c>
      <c r="V65" s="20">
        <f>K65/K92</f>
        <v>4.1116090319818555E-4</v>
      </c>
      <c r="W65" s="234">
        <f>L65/L92</f>
        <v>2.5939678500207008E-4</v>
      </c>
      <c r="Y65" s="102">
        <f t="shared" si="53"/>
        <v>-0.22094611406071304</v>
      </c>
      <c r="Z65" s="101">
        <f t="shared" si="54"/>
        <v>-1.5176411819611548E-2</v>
      </c>
    </row>
    <row r="66" spans="1:26" ht="20.100000000000001" customHeight="1" x14ac:dyDescent="0.25">
      <c r="A66" s="24"/>
      <c r="B66" t="s">
        <v>84</v>
      </c>
      <c r="C66" s="10">
        <v>318043</v>
      </c>
      <c r="D66" s="11">
        <v>146731</v>
      </c>
      <c r="E66" s="11">
        <v>113871</v>
      </c>
      <c r="F66" s="11">
        <v>171892</v>
      </c>
      <c r="G66" s="11">
        <v>210239</v>
      </c>
      <c r="H66" s="11">
        <v>162430</v>
      </c>
      <c r="I66" s="35">
        <v>239294.60499999992</v>
      </c>
      <c r="J66" s="12">
        <v>226008.96400000004</v>
      </c>
      <c r="K66" s="11">
        <v>169348.72600000008</v>
      </c>
      <c r="L66" s="161">
        <v>138297.05800000005</v>
      </c>
      <c r="N66" s="77">
        <f t="shared" ref="N66:T66" si="65">C66/C65</f>
        <v>0.93637624281251752</v>
      </c>
      <c r="O66" s="37">
        <f t="shared" si="65"/>
        <v>0.79717814009333765</v>
      </c>
      <c r="P66" s="18">
        <f t="shared" si="65"/>
        <v>0.64494953499699814</v>
      </c>
      <c r="Q66" s="18">
        <f t="shared" si="65"/>
        <v>0.71916223532217372</v>
      </c>
      <c r="R66" s="18">
        <f t="shared" si="65"/>
        <v>0.46598001666755323</v>
      </c>
      <c r="S66" s="400">
        <f t="shared" si="65"/>
        <v>0.70866691389803882</v>
      </c>
      <c r="T66" s="400">
        <f t="shared" si="65"/>
        <v>0.83244787651691432</v>
      </c>
      <c r="U66" s="172">
        <f>J66/J65</f>
        <v>0.73849890914640304</v>
      </c>
      <c r="V66" s="96">
        <f>K66/K65</f>
        <v>0.76830954395896511</v>
      </c>
      <c r="W66" s="78">
        <f>L66/L65</f>
        <v>0.80537795435646098</v>
      </c>
      <c r="Y66" s="107">
        <f t="shared" si="53"/>
        <v>-0.18335932447463477</v>
      </c>
      <c r="Z66" s="104">
        <f t="shared" si="54"/>
        <v>3.7068410397495866</v>
      </c>
    </row>
    <row r="67" spans="1:26" ht="20.100000000000001" customHeight="1" thickBot="1" x14ac:dyDescent="0.3">
      <c r="A67" s="24"/>
      <c r="B67" t="s">
        <v>85</v>
      </c>
      <c r="C67" s="10">
        <v>21610</v>
      </c>
      <c r="D67" s="11">
        <v>37332</v>
      </c>
      <c r="E67" s="11">
        <v>62687</v>
      </c>
      <c r="F67" s="11">
        <v>67125</v>
      </c>
      <c r="G67" s="11">
        <v>240937</v>
      </c>
      <c r="H67" s="11">
        <v>66775</v>
      </c>
      <c r="I67" s="35">
        <v>48164.359999999993</v>
      </c>
      <c r="J67" s="12">
        <v>80029.353999999978</v>
      </c>
      <c r="K67" s="11">
        <v>51068.587999999996</v>
      </c>
      <c r="L67" s="161">
        <v>33419.906999999999</v>
      </c>
      <c r="N67" s="77">
        <f t="shared" ref="N67:T67" si="66">C67/C65</f>
        <v>6.3623757187482519E-2</v>
      </c>
      <c r="O67" s="37">
        <f t="shared" si="66"/>
        <v>0.20282185990666241</v>
      </c>
      <c r="P67" s="18">
        <f t="shared" si="66"/>
        <v>0.35505046500300186</v>
      </c>
      <c r="Q67" s="18">
        <f t="shared" si="66"/>
        <v>0.28083776467782628</v>
      </c>
      <c r="R67" s="18">
        <f t="shared" si="66"/>
        <v>0.53401998333244671</v>
      </c>
      <c r="S67" s="400">
        <f t="shared" si="66"/>
        <v>0.29133308610196113</v>
      </c>
      <c r="T67" s="400">
        <f t="shared" si="66"/>
        <v>0.16755212348308571</v>
      </c>
      <c r="U67" s="172">
        <f>J67/J65</f>
        <v>0.26150109085359685</v>
      </c>
      <c r="V67" s="96">
        <f>K67/K65</f>
        <v>0.23169045604103486</v>
      </c>
      <c r="W67" s="78">
        <f>L67/L65</f>
        <v>0.19462204564353899</v>
      </c>
      <c r="Y67" s="105">
        <f t="shared" si="53"/>
        <v>-0.34558780046943921</v>
      </c>
      <c r="Z67" s="104">
        <f t="shared" si="54"/>
        <v>-3.7068410397495866</v>
      </c>
    </row>
    <row r="68" spans="1:26" ht="20.100000000000001" customHeight="1" thickBot="1" x14ac:dyDescent="0.3">
      <c r="A68" s="5" t="s">
        <v>18</v>
      </c>
      <c r="B68" s="6"/>
      <c r="C68" s="13">
        <v>2716697</v>
      </c>
      <c r="D68" s="14">
        <v>2538731</v>
      </c>
      <c r="E68" s="14">
        <v>3441297</v>
      </c>
      <c r="F68" s="14">
        <v>3002154</v>
      </c>
      <c r="G68" s="14">
        <v>2009575</v>
      </c>
      <c r="H68" s="14">
        <v>2068469</v>
      </c>
      <c r="I68" s="36">
        <v>2306147.8289999994</v>
      </c>
      <c r="J68" s="15">
        <v>2753479.3450000002</v>
      </c>
      <c r="K68" s="14">
        <v>1916474.3230000001</v>
      </c>
      <c r="L68" s="160">
        <v>2822230.5440000002</v>
      </c>
      <c r="N68" s="134">
        <f t="shared" ref="N68:T68" si="67">C68/C92</f>
        <v>5.2042999959834111E-3</v>
      </c>
      <c r="O68" s="259">
        <f t="shared" si="67"/>
        <v>4.3943330312502102E-3</v>
      </c>
      <c r="P68" s="21">
        <f t="shared" si="67"/>
        <v>5.5205973123056114E-3</v>
      </c>
      <c r="Q68" s="21">
        <f t="shared" si="67"/>
        <v>4.39209160350506E-3</v>
      </c>
      <c r="R68" s="21">
        <f t="shared" si="67"/>
        <v>3.7245474515222275E-3</v>
      </c>
      <c r="S68" s="406">
        <f t="shared" si="67"/>
        <v>3.5668463387466096E-3</v>
      </c>
      <c r="T68" s="406">
        <f t="shared" si="67"/>
        <v>3.2451823060945812E-3</v>
      </c>
      <c r="U68" s="27">
        <f>J68/J92</f>
        <v>3.6649375253040555E-3</v>
      </c>
      <c r="V68" s="20">
        <f>K68/K92</f>
        <v>3.5749429085267363E-3</v>
      </c>
      <c r="W68" s="234">
        <f>L68/L92</f>
        <v>4.2632801578355592E-3</v>
      </c>
      <c r="Y68" s="102">
        <f t="shared" si="53"/>
        <v>0.47261589165575274</v>
      </c>
      <c r="Z68" s="101">
        <f t="shared" si="54"/>
        <v>6.8833724930882301E-2</v>
      </c>
    </row>
    <row r="69" spans="1:26" ht="20.100000000000001" customHeight="1" x14ac:dyDescent="0.25">
      <c r="A69" s="24"/>
      <c r="B69" t="s">
        <v>84</v>
      </c>
      <c r="C69" s="10">
        <v>1407726</v>
      </c>
      <c r="D69" s="11">
        <v>1047060</v>
      </c>
      <c r="E69" s="11">
        <v>1453617</v>
      </c>
      <c r="F69" s="11">
        <v>1213740</v>
      </c>
      <c r="G69" s="11">
        <v>779204</v>
      </c>
      <c r="H69" s="11">
        <v>586787</v>
      </c>
      <c r="I69" s="35">
        <v>472655.38699999999</v>
      </c>
      <c r="J69" s="12">
        <v>430891.19500000041</v>
      </c>
      <c r="K69" s="11">
        <v>312304.60300000018</v>
      </c>
      <c r="L69" s="161">
        <v>495227.96399999998</v>
      </c>
      <c r="N69" s="77">
        <f t="shared" ref="N69:T69" si="68">C69/C68</f>
        <v>0.51817556392928621</v>
      </c>
      <c r="O69" s="37">
        <f t="shared" si="68"/>
        <v>0.41243440128158515</v>
      </c>
      <c r="P69" s="18">
        <f t="shared" si="68"/>
        <v>0.42240382042003349</v>
      </c>
      <c r="Q69" s="18">
        <f t="shared" si="68"/>
        <v>0.40428971998105362</v>
      </c>
      <c r="R69" s="18">
        <f t="shared" si="68"/>
        <v>0.38774566761628704</v>
      </c>
      <c r="S69" s="400">
        <f t="shared" si="68"/>
        <v>0.28368179556957346</v>
      </c>
      <c r="T69" s="400">
        <f t="shared" si="68"/>
        <v>0.20495450510861424</v>
      </c>
      <c r="U69" s="172">
        <f>J69/J68</f>
        <v>0.15648971392592756</v>
      </c>
      <c r="V69" s="96">
        <f>K69/K68</f>
        <v>0.16295788534809405</v>
      </c>
      <c r="W69" s="78">
        <f>L69/L68</f>
        <v>0.17547395801978108</v>
      </c>
      <c r="Y69" s="107">
        <f t="shared" si="53"/>
        <v>0.58572098919720272</v>
      </c>
      <c r="Z69" s="104">
        <f t="shared" si="54"/>
        <v>1.2516072671687029</v>
      </c>
    </row>
    <row r="70" spans="1:26" ht="20.100000000000001" customHeight="1" thickBot="1" x14ac:dyDescent="0.3">
      <c r="A70" s="24"/>
      <c r="B70" t="s">
        <v>85</v>
      </c>
      <c r="C70" s="10">
        <v>1308971</v>
      </c>
      <c r="D70" s="11">
        <v>1491671</v>
      </c>
      <c r="E70" s="11">
        <v>1987680</v>
      </c>
      <c r="F70" s="11">
        <v>1788414</v>
      </c>
      <c r="G70" s="11">
        <v>1230371</v>
      </c>
      <c r="H70" s="11">
        <v>1481682</v>
      </c>
      <c r="I70" s="35">
        <v>1833492.4419999993</v>
      </c>
      <c r="J70" s="12">
        <v>2322588.15</v>
      </c>
      <c r="K70" s="11">
        <v>1604169.72</v>
      </c>
      <c r="L70" s="161">
        <v>2327002.58</v>
      </c>
      <c r="N70" s="77">
        <f t="shared" ref="N70:T70" si="69">C70/C68</f>
        <v>0.48182443607071379</v>
      </c>
      <c r="O70" s="37">
        <f t="shared" si="69"/>
        <v>0.58756559871841485</v>
      </c>
      <c r="P70" s="18">
        <f t="shared" si="69"/>
        <v>0.57759617957996656</v>
      </c>
      <c r="Q70" s="18">
        <f t="shared" si="69"/>
        <v>0.59571028001894644</v>
      </c>
      <c r="R70" s="18">
        <f t="shared" si="69"/>
        <v>0.61225433238371296</v>
      </c>
      <c r="S70" s="400">
        <f t="shared" si="69"/>
        <v>0.7163182044304266</v>
      </c>
      <c r="T70" s="400">
        <f t="shared" si="69"/>
        <v>0.79504549489138576</v>
      </c>
      <c r="U70" s="172">
        <f>J70/J68</f>
        <v>0.84351028607407252</v>
      </c>
      <c r="V70" s="96">
        <f>K70/K68</f>
        <v>0.83704211465190603</v>
      </c>
      <c r="W70" s="78">
        <f>L70/L68</f>
        <v>0.82452604198021884</v>
      </c>
      <c r="Y70" s="105">
        <f t="shared" si="53"/>
        <v>0.45059624987809899</v>
      </c>
      <c r="Z70" s="104">
        <f t="shared" si="54"/>
        <v>-1.2516072671687195</v>
      </c>
    </row>
    <row r="71" spans="1:26" ht="20.100000000000001" customHeight="1" thickBot="1" x14ac:dyDescent="0.3">
      <c r="A71" s="5" t="s">
        <v>19</v>
      </c>
      <c r="B71" s="6"/>
      <c r="C71" s="13">
        <v>33688126</v>
      </c>
      <c r="D71" s="14">
        <v>30997965</v>
      </c>
      <c r="E71" s="14">
        <v>30882257</v>
      </c>
      <c r="F71" s="14">
        <v>32577228</v>
      </c>
      <c r="G71" s="14">
        <v>24438871</v>
      </c>
      <c r="H71" s="14">
        <v>24208796</v>
      </c>
      <c r="I71" s="36">
        <v>34001396.949000008</v>
      </c>
      <c r="J71" s="15">
        <v>35553904.907999992</v>
      </c>
      <c r="K71" s="14">
        <v>25497127.114999998</v>
      </c>
      <c r="L71" s="160">
        <v>31004117.396000013</v>
      </c>
      <c r="N71" s="134">
        <f t="shared" ref="N71:T71" si="70">C71/C92</f>
        <v>6.4535395005953414E-2</v>
      </c>
      <c r="O71" s="259">
        <f t="shared" si="70"/>
        <v>5.3654909283826414E-2</v>
      </c>
      <c r="P71" s="21">
        <f t="shared" si="70"/>
        <v>4.9541932879414698E-2</v>
      </c>
      <c r="Q71" s="21">
        <f t="shared" si="70"/>
        <v>4.7659836758630621E-2</v>
      </c>
      <c r="R71" s="21">
        <f t="shared" si="70"/>
        <v>4.5295017454501811E-2</v>
      </c>
      <c r="S71" s="406">
        <f t="shared" si="70"/>
        <v>4.1745394965099096E-2</v>
      </c>
      <c r="T71" s="406">
        <f t="shared" si="70"/>
        <v>4.7846339412352189E-2</v>
      </c>
      <c r="U71" s="27">
        <f>J71/J92</f>
        <v>4.7322977201567203E-2</v>
      </c>
      <c r="V71" s="20">
        <f>K71/K92</f>
        <v>4.7561698413412033E-2</v>
      </c>
      <c r="W71" s="234">
        <f>L71/L92</f>
        <v>4.6835025149373884E-2</v>
      </c>
      <c r="Y71" s="102">
        <f t="shared" si="53"/>
        <v>0.21598473648273275</v>
      </c>
      <c r="Z71" s="101">
        <f t="shared" si="54"/>
        <v>-7.2667326403814958E-2</v>
      </c>
    </row>
    <row r="72" spans="1:26" ht="20.100000000000001" customHeight="1" x14ac:dyDescent="0.25">
      <c r="A72" s="24"/>
      <c r="B72" t="s">
        <v>84</v>
      </c>
      <c r="C72" s="10">
        <v>3749627</v>
      </c>
      <c r="D72" s="11">
        <v>2910766</v>
      </c>
      <c r="E72" s="11">
        <v>5430004</v>
      </c>
      <c r="F72" s="11">
        <v>5877479</v>
      </c>
      <c r="G72" s="11">
        <v>3870010</v>
      </c>
      <c r="H72" s="11">
        <v>3441245</v>
      </c>
      <c r="I72" s="35">
        <v>3855656.9239999996</v>
      </c>
      <c r="J72" s="12">
        <v>3178019.4880000004</v>
      </c>
      <c r="K72" s="11">
        <v>2361748.9190000002</v>
      </c>
      <c r="L72" s="161">
        <v>1788703.3369999998</v>
      </c>
      <c r="N72" s="77">
        <f t="shared" ref="N72:T72" si="71">C72/C71</f>
        <v>0.11130411350278137</v>
      </c>
      <c r="O72" s="37">
        <f t="shared" si="71"/>
        <v>9.3901841620893503E-2</v>
      </c>
      <c r="P72" s="18">
        <f t="shared" si="71"/>
        <v>0.17582924719524223</v>
      </c>
      <c r="Q72" s="18">
        <f t="shared" si="71"/>
        <v>0.1804167929818952</v>
      </c>
      <c r="R72" s="18">
        <f t="shared" si="71"/>
        <v>0.15835469649968692</v>
      </c>
      <c r="S72" s="400">
        <f t="shared" si="71"/>
        <v>0.14214853972911334</v>
      </c>
      <c r="T72" s="400">
        <f t="shared" si="71"/>
        <v>0.11339701512215061</v>
      </c>
      <c r="U72" s="172">
        <f>J72/J71</f>
        <v>8.938594779458145E-2</v>
      </c>
      <c r="V72" s="96">
        <f>K72/K71</f>
        <v>9.2628040341477522E-2</v>
      </c>
      <c r="W72" s="78">
        <f>L72/L71</f>
        <v>5.7692444979284233E-2</v>
      </c>
      <c r="Y72" s="107">
        <f t="shared" si="53"/>
        <v>-0.24263611486805992</v>
      </c>
      <c r="Z72" s="104">
        <f t="shared" si="54"/>
        <v>-3.4935595362193288</v>
      </c>
    </row>
    <row r="73" spans="1:26" ht="20.100000000000001" customHeight="1" thickBot="1" x14ac:dyDescent="0.3">
      <c r="A73" s="24"/>
      <c r="B73" t="s">
        <v>85</v>
      </c>
      <c r="C73" s="10">
        <v>29938499</v>
      </c>
      <c r="D73" s="11">
        <v>28087199</v>
      </c>
      <c r="E73" s="11">
        <v>25452253</v>
      </c>
      <c r="F73" s="11">
        <v>26699749</v>
      </c>
      <c r="G73" s="11">
        <v>20568861</v>
      </c>
      <c r="H73" s="11">
        <v>20767551</v>
      </c>
      <c r="I73" s="35">
        <v>30145740.025000006</v>
      </c>
      <c r="J73" s="12">
        <v>32375885.419999994</v>
      </c>
      <c r="K73" s="11">
        <v>23135378.195999999</v>
      </c>
      <c r="L73" s="161">
        <v>29215414.059000012</v>
      </c>
      <c r="N73" s="77">
        <f t="shared" ref="N73:T73" si="72">C73/C71</f>
        <v>0.88869588649721865</v>
      </c>
      <c r="O73" s="37">
        <f t="shared" si="72"/>
        <v>0.90609815837910646</v>
      </c>
      <c r="P73" s="18">
        <f t="shared" si="72"/>
        <v>0.82417075280475771</v>
      </c>
      <c r="Q73" s="18">
        <f t="shared" si="72"/>
        <v>0.81958320701810483</v>
      </c>
      <c r="R73" s="18">
        <f t="shared" si="72"/>
        <v>0.84164530350031308</v>
      </c>
      <c r="S73" s="400">
        <f t="shared" si="72"/>
        <v>0.85785146027088666</v>
      </c>
      <c r="T73" s="400">
        <f t="shared" si="72"/>
        <v>0.88660298487784928</v>
      </c>
      <c r="U73" s="172">
        <f>J73/J71</f>
        <v>0.91061405220541858</v>
      </c>
      <c r="V73" s="96">
        <f>K73/K71</f>
        <v>0.90737195965852246</v>
      </c>
      <c r="W73" s="78">
        <f>L73/L71</f>
        <v>0.94230755502071573</v>
      </c>
      <c r="Y73" s="105">
        <f t="shared" si="53"/>
        <v>0.26280252743182836</v>
      </c>
      <c r="Z73" s="104">
        <f t="shared" si="54"/>
        <v>3.4935595362193261</v>
      </c>
    </row>
    <row r="74" spans="1:26" ht="20.100000000000001" customHeight="1" thickBot="1" x14ac:dyDescent="0.3">
      <c r="A74" s="5" t="s">
        <v>83</v>
      </c>
      <c r="B74" s="6"/>
      <c r="C74" s="13">
        <v>1956143</v>
      </c>
      <c r="D74" s="14">
        <v>2271046</v>
      </c>
      <c r="E74" s="14">
        <v>3765263</v>
      </c>
      <c r="F74" s="14">
        <v>5572502</v>
      </c>
      <c r="G74" s="14">
        <v>5162818</v>
      </c>
      <c r="H74" s="14">
        <v>5179361</v>
      </c>
      <c r="I74" s="36">
        <v>6315939.7789999992</v>
      </c>
      <c r="J74" s="15">
        <v>7561330.8490000023</v>
      </c>
      <c r="K74" s="14">
        <v>5406281.2490000036</v>
      </c>
      <c r="L74" s="160">
        <v>8725250.8149999976</v>
      </c>
      <c r="N74" s="134">
        <f t="shared" ref="N74:T74" si="73">C74/C92</f>
        <v>3.7473280999106551E-3</v>
      </c>
      <c r="O74" s="259">
        <f t="shared" si="73"/>
        <v>3.9309924735187246E-3</v>
      </c>
      <c r="P74" s="21">
        <f t="shared" si="73"/>
        <v>6.0403100336657266E-3</v>
      </c>
      <c r="Q74" s="21">
        <f t="shared" si="73"/>
        <v>8.1524596155677417E-3</v>
      </c>
      <c r="R74" s="21">
        <f t="shared" si="73"/>
        <v>9.5687698267410189E-3</v>
      </c>
      <c r="S74" s="406">
        <f t="shared" si="73"/>
        <v>8.9312360107388494E-3</v>
      </c>
      <c r="T74" s="406">
        <f t="shared" si="73"/>
        <v>8.8877112557252825E-3</v>
      </c>
      <c r="U74" s="27">
        <f>J74/J92</f>
        <v>1.0064286561677214E-2</v>
      </c>
      <c r="V74" s="20">
        <f>K74/K92</f>
        <v>1.0084740807985054E-2</v>
      </c>
      <c r="W74" s="234">
        <f>L74/L92</f>
        <v>1.3180421688373602E-2</v>
      </c>
      <c r="Y74" s="102">
        <f t="shared" si="53"/>
        <v>0.61390989723553535</v>
      </c>
      <c r="Z74" s="101">
        <f t="shared" si="54"/>
        <v>0.30956808803885483</v>
      </c>
    </row>
    <row r="75" spans="1:26" ht="20.100000000000001" customHeight="1" x14ac:dyDescent="0.25">
      <c r="A75" s="24"/>
      <c r="B75" t="s">
        <v>84</v>
      </c>
      <c r="C75" s="10">
        <v>252489</v>
      </c>
      <c r="D75" s="11">
        <v>270462</v>
      </c>
      <c r="E75" s="11">
        <v>1496447</v>
      </c>
      <c r="F75" s="11">
        <v>1134620</v>
      </c>
      <c r="G75" s="11">
        <v>872928</v>
      </c>
      <c r="H75" s="11">
        <v>958244</v>
      </c>
      <c r="I75" s="35">
        <v>953669.68500000006</v>
      </c>
      <c r="J75" s="12">
        <v>1031683.7869999998</v>
      </c>
      <c r="K75" s="11">
        <v>815683.33200000005</v>
      </c>
      <c r="L75" s="161">
        <v>687071.35799999966</v>
      </c>
      <c r="N75" s="77">
        <f t="shared" ref="N75:T75" si="74">C75/C74</f>
        <v>0.12907491936939169</v>
      </c>
      <c r="O75" s="37">
        <f t="shared" si="74"/>
        <v>0.11909137903855756</v>
      </c>
      <c r="P75" s="18">
        <f t="shared" si="74"/>
        <v>0.39743492021672855</v>
      </c>
      <c r="Q75" s="18">
        <f t="shared" si="74"/>
        <v>0.20361051463059143</v>
      </c>
      <c r="R75" s="18">
        <f t="shared" si="74"/>
        <v>0.16907975450616311</v>
      </c>
      <c r="S75" s="400">
        <f t="shared" si="74"/>
        <v>0.18501201209956208</v>
      </c>
      <c r="T75" s="400">
        <f t="shared" si="74"/>
        <v>0.15099410671565874</v>
      </c>
      <c r="U75" s="172">
        <f>J75/J74</f>
        <v>0.13644209036778779</v>
      </c>
      <c r="V75" s="96">
        <f>K75/K74</f>
        <v>0.15087696966392128</v>
      </c>
      <c r="W75" s="78">
        <f>L75/L74</f>
        <v>7.8745169917502231E-2</v>
      </c>
      <c r="Y75" s="107">
        <f t="shared" si="53"/>
        <v>-0.15767390230305747</v>
      </c>
      <c r="Z75" s="104">
        <f t="shared" si="54"/>
        <v>-7.2131799746419052</v>
      </c>
    </row>
    <row r="76" spans="1:26" ht="20.100000000000001" customHeight="1" thickBot="1" x14ac:dyDescent="0.3">
      <c r="A76" s="24"/>
      <c r="B76" t="s">
        <v>85</v>
      </c>
      <c r="C76" s="10">
        <v>1703654</v>
      </c>
      <c r="D76" s="11">
        <v>2000584</v>
      </c>
      <c r="E76" s="11">
        <v>2268816</v>
      </c>
      <c r="F76" s="11">
        <v>4437882</v>
      </c>
      <c r="G76" s="11">
        <v>4289890</v>
      </c>
      <c r="H76" s="11">
        <v>4221117</v>
      </c>
      <c r="I76" s="35">
        <v>5362270.0939999996</v>
      </c>
      <c r="J76" s="12">
        <v>6529647.0620000027</v>
      </c>
      <c r="K76" s="11">
        <v>4590597.9170000032</v>
      </c>
      <c r="L76" s="161">
        <v>8038179.4569999985</v>
      </c>
      <c r="N76" s="77">
        <f t="shared" ref="N76:T76" si="75">C76/C74</f>
        <v>0.87092508063060825</v>
      </c>
      <c r="O76" s="37">
        <f t="shared" si="75"/>
        <v>0.8809086209614424</v>
      </c>
      <c r="P76" s="18">
        <f t="shared" si="75"/>
        <v>0.60256507978327145</v>
      </c>
      <c r="Q76" s="18">
        <f t="shared" si="75"/>
        <v>0.79638948536940857</v>
      </c>
      <c r="R76" s="18">
        <f t="shared" si="75"/>
        <v>0.83092024549383692</v>
      </c>
      <c r="S76" s="400">
        <f t="shared" si="75"/>
        <v>0.81498798790043792</v>
      </c>
      <c r="T76" s="400">
        <f t="shared" si="75"/>
        <v>0.84900589328434128</v>
      </c>
      <c r="U76" s="172">
        <f>J76/J74</f>
        <v>0.86355790963221224</v>
      </c>
      <c r="V76" s="96">
        <f>K76/K74</f>
        <v>0.84912303033607861</v>
      </c>
      <c r="W76" s="78">
        <f>L76/L74</f>
        <v>0.92125483008249787</v>
      </c>
      <c r="Y76" s="105">
        <f t="shared" si="53"/>
        <v>0.75100925899714188</v>
      </c>
      <c r="Z76" s="104">
        <f t="shared" si="54"/>
        <v>7.2131799746419256</v>
      </c>
    </row>
    <row r="77" spans="1:26" ht="20.100000000000001" customHeight="1" thickBot="1" x14ac:dyDescent="0.3">
      <c r="A77" s="5" t="s">
        <v>9</v>
      </c>
      <c r="B77" s="6"/>
      <c r="C77" s="13">
        <v>16722680</v>
      </c>
      <c r="D77" s="14">
        <v>20815998</v>
      </c>
      <c r="E77" s="14">
        <v>25150475</v>
      </c>
      <c r="F77" s="14">
        <v>23465572</v>
      </c>
      <c r="G77" s="14">
        <v>18127837</v>
      </c>
      <c r="H77" s="14">
        <v>23301790</v>
      </c>
      <c r="I77" s="36">
        <v>30153206.946000006</v>
      </c>
      <c r="J77" s="15">
        <v>28091691.655999981</v>
      </c>
      <c r="K77" s="14">
        <v>20492363.599000007</v>
      </c>
      <c r="L77" s="160">
        <v>20866365.92899999</v>
      </c>
      <c r="N77" s="134">
        <f t="shared" ref="N77:T77" si="76">C77/C92</f>
        <v>3.2035167505552464E-2</v>
      </c>
      <c r="O77" s="259">
        <f t="shared" si="76"/>
        <v>3.6030767966294307E-2</v>
      </c>
      <c r="P77" s="21">
        <f t="shared" si="76"/>
        <v>4.0346893827591594E-2</v>
      </c>
      <c r="Q77" s="21">
        <f t="shared" si="76"/>
        <v>3.432966521792135E-2</v>
      </c>
      <c r="R77" s="21">
        <f t="shared" si="76"/>
        <v>3.3598143438269459E-2</v>
      </c>
      <c r="S77" s="406">
        <f t="shared" si="76"/>
        <v>4.0181363292242887E-2</v>
      </c>
      <c r="T77" s="406">
        <f t="shared" si="76"/>
        <v>4.2431214696066852E-2</v>
      </c>
      <c r="U77" s="27">
        <f>J77/J92</f>
        <v>3.739061819595569E-2</v>
      </c>
      <c r="V77" s="20">
        <f>K77/K92</f>
        <v>3.822593866664422E-2</v>
      </c>
      <c r="W77" s="234">
        <f>L77/L92</f>
        <v>3.152087061787593E-2</v>
      </c>
      <c r="Y77" s="102">
        <f t="shared" si="53"/>
        <v>1.8250814660454005E-2</v>
      </c>
      <c r="Z77" s="101">
        <f t="shared" si="54"/>
        <v>-0.67050680487682901</v>
      </c>
    </row>
    <row r="78" spans="1:26" ht="20.100000000000001" customHeight="1" x14ac:dyDescent="0.25">
      <c r="A78" s="24"/>
      <c r="B78" t="s">
        <v>84</v>
      </c>
      <c r="C78" s="10">
        <v>14675884</v>
      </c>
      <c r="D78" s="11">
        <v>19309183</v>
      </c>
      <c r="E78" s="11">
        <v>23458655</v>
      </c>
      <c r="F78" s="11">
        <v>21177257</v>
      </c>
      <c r="G78" s="11">
        <v>16947049</v>
      </c>
      <c r="H78" s="11">
        <v>20623790</v>
      </c>
      <c r="I78" s="35">
        <v>26577161.645000007</v>
      </c>
      <c r="J78" s="12">
        <v>24307227.405999985</v>
      </c>
      <c r="K78" s="11">
        <v>17568782.180000007</v>
      </c>
      <c r="L78" s="161">
        <v>18391961.128999989</v>
      </c>
      <c r="N78" s="77">
        <f t="shared" ref="N78:T78" si="77">C78/C77</f>
        <v>0.87760358985521458</v>
      </c>
      <c r="O78" s="37">
        <f t="shared" si="77"/>
        <v>0.92761264677292921</v>
      </c>
      <c r="P78" s="18">
        <f t="shared" si="77"/>
        <v>0.93273208557691256</v>
      </c>
      <c r="Q78" s="18">
        <f t="shared" si="77"/>
        <v>0.90248202771276997</v>
      </c>
      <c r="R78" s="18">
        <f t="shared" si="77"/>
        <v>0.93486327133237135</v>
      </c>
      <c r="S78" s="400">
        <f t="shared" si="77"/>
        <v>0.8850732068223085</v>
      </c>
      <c r="T78" s="400">
        <f t="shared" si="77"/>
        <v>0.88140414691531233</v>
      </c>
      <c r="U78" s="172">
        <f>J78/J77</f>
        <v>0.86528172470554332</v>
      </c>
      <c r="V78" s="96">
        <f>K78/K77</f>
        <v>0.85733312778313842</v>
      </c>
      <c r="W78" s="78">
        <f>L78/L77</f>
        <v>0.8814165912541061</v>
      </c>
      <c r="Y78" s="107">
        <f t="shared" si="53"/>
        <v>4.6854639130142713E-2</v>
      </c>
      <c r="Z78" s="104">
        <f t="shared" si="54"/>
        <v>2.4083463470967681</v>
      </c>
    </row>
    <row r="79" spans="1:26" ht="20.100000000000001" customHeight="1" thickBot="1" x14ac:dyDescent="0.3">
      <c r="A79" s="24"/>
      <c r="B79" t="s">
        <v>85</v>
      </c>
      <c r="C79" s="10">
        <v>2046796</v>
      </c>
      <c r="D79" s="11">
        <v>1506815</v>
      </c>
      <c r="E79" s="11">
        <v>1691820</v>
      </c>
      <c r="F79" s="11">
        <v>2288315</v>
      </c>
      <c r="G79" s="11">
        <v>1180788</v>
      </c>
      <c r="H79" s="11">
        <v>2678000</v>
      </c>
      <c r="I79" s="35">
        <v>3576045.300999999</v>
      </c>
      <c r="J79" s="12">
        <v>3784464.2499999972</v>
      </c>
      <c r="K79" s="11">
        <v>2923581.4189999988</v>
      </c>
      <c r="L79" s="161">
        <v>2474404.8000000026</v>
      </c>
      <c r="N79" s="77">
        <f t="shared" ref="N79:T79" si="78">C79/C77</f>
        <v>0.1223964101447854</v>
      </c>
      <c r="O79" s="37">
        <f t="shared" si="78"/>
        <v>7.2387353227070836E-2</v>
      </c>
      <c r="P79" s="18">
        <f t="shared" si="78"/>
        <v>6.7267914423087438E-2</v>
      </c>
      <c r="Q79" s="18">
        <f t="shared" si="78"/>
        <v>9.7517972287229984E-2</v>
      </c>
      <c r="R79" s="18">
        <f t="shared" si="78"/>
        <v>6.5136728667628679E-2</v>
      </c>
      <c r="S79" s="400">
        <f t="shared" si="78"/>
        <v>0.1149267931776915</v>
      </c>
      <c r="T79" s="400">
        <f t="shared" si="78"/>
        <v>0.11859585308468762</v>
      </c>
      <c r="U79" s="172">
        <f>J79/J77</f>
        <v>0.13471827529445668</v>
      </c>
      <c r="V79" s="96">
        <f>K79/K77</f>
        <v>0.14266687221686153</v>
      </c>
      <c r="W79" s="78">
        <f>L79/L77</f>
        <v>0.11858340874589403</v>
      </c>
      <c r="Y79" s="105">
        <f t="shared" si="53"/>
        <v>-0.15363916875406725</v>
      </c>
      <c r="Z79" s="104">
        <f t="shared" si="54"/>
        <v>-2.4083463470967499</v>
      </c>
    </row>
    <row r="80" spans="1:26" ht="20.100000000000001" customHeight="1" thickBot="1" x14ac:dyDescent="0.3">
      <c r="A80" s="5" t="s">
        <v>12</v>
      </c>
      <c r="B80" s="6"/>
      <c r="C80" s="13">
        <v>18206393</v>
      </c>
      <c r="D80" s="14">
        <v>19612202</v>
      </c>
      <c r="E80" s="14">
        <v>19393201</v>
      </c>
      <c r="F80" s="14">
        <v>33026643</v>
      </c>
      <c r="G80" s="14">
        <v>27580400</v>
      </c>
      <c r="H80" s="14">
        <v>27639762</v>
      </c>
      <c r="I80" s="36">
        <v>34566996.789999984</v>
      </c>
      <c r="J80" s="15">
        <v>34215774.431000032</v>
      </c>
      <c r="K80" s="14">
        <v>24909272.979000021</v>
      </c>
      <c r="L80" s="160">
        <v>27557100.451999981</v>
      </c>
      <c r="N80" s="134">
        <f t="shared" ref="N80:T80" si="79">C80/C92</f>
        <v>3.487747474848038E-2</v>
      </c>
      <c r="O80" s="259">
        <f t="shared" si="79"/>
        <v>3.3947096822842374E-2</v>
      </c>
      <c r="P80" s="21">
        <f t="shared" si="79"/>
        <v>3.1110960000721385E-2</v>
      </c>
      <c r="Q80" s="21">
        <f t="shared" si="79"/>
        <v>4.8317321966914149E-2</v>
      </c>
      <c r="R80" s="21">
        <f t="shared" si="79"/>
        <v>5.1117529095437417E-2</v>
      </c>
      <c r="S80" s="406">
        <f t="shared" si="79"/>
        <v>4.7661716899565651E-2</v>
      </c>
      <c r="T80" s="406">
        <f t="shared" si="79"/>
        <v>4.8642244416039197E-2</v>
      </c>
      <c r="U80" s="27">
        <f>J80/J92</f>
        <v>4.5541898070606747E-2</v>
      </c>
      <c r="V80" s="20">
        <f>K80/K92</f>
        <v>4.6465130121564786E-2</v>
      </c>
      <c r="W80" s="234">
        <f>L80/L92</f>
        <v>4.1627938516313086E-2</v>
      </c>
      <c r="Y80" s="102">
        <f t="shared" si="53"/>
        <v>0.10629886609826927</v>
      </c>
      <c r="Z80" s="101">
        <f t="shared" si="54"/>
        <v>-0.48371916052517006</v>
      </c>
    </row>
    <row r="81" spans="1:26" ht="20.100000000000001" customHeight="1" x14ac:dyDescent="0.25">
      <c r="A81" s="24"/>
      <c r="B81" t="s">
        <v>84</v>
      </c>
      <c r="C81" s="10">
        <v>15506833</v>
      </c>
      <c r="D81" s="11">
        <v>16844689</v>
      </c>
      <c r="E81" s="11">
        <v>16555529</v>
      </c>
      <c r="F81" s="11">
        <v>29152805</v>
      </c>
      <c r="G81" s="11">
        <v>24221213</v>
      </c>
      <c r="H81" s="11">
        <v>24282917</v>
      </c>
      <c r="I81" s="35">
        <v>31331311.880999982</v>
      </c>
      <c r="J81" s="12">
        <v>30545549.904000029</v>
      </c>
      <c r="K81" s="11">
        <v>22349256.276000023</v>
      </c>
      <c r="L81" s="161">
        <v>24544048.767999981</v>
      </c>
      <c r="N81" s="77">
        <f t="shared" ref="N81:T81" si="80">C81/C80</f>
        <v>0.85172461123957943</v>
      </c>
      <c r="O81" s="37">
        <f t="shared" si="80"/>
        <v>0.85888820643393338</v>
      </c>
      <c r="P81" s="18">
        <f t="shared" si="80"/>
        <v>0.85367696647912839</v>
      </c>
      <c r="Q81" s="18">
        <f t="shared" si="80"/>
        <v>0.88270566887467183</v>
      </c>
      <c r="R81" s="18">
        <f t="shared" si="80"/>
        <v>0.87820383315687955</v>
      </c>
      <c r="S81" s="400">
        <f t="shared" si="80"/>
        <v>0.87855014815250576</v>
      </c>
      <c r="T81" s="400">
        <f t="shared" si="80"/>
        <v>0.90639380885017862</v>
      </c>
      <c r="U81" s="172">
        <f>J81/J80</f>
        <v>0.89273296927996104</v>
      </c>
      <c r="V81" s="96">
        <f>K81/K80</f>
        <v>0.89722635802505191</v>
      </c>
      <c r="W81" s="78">
        <f>L81/L80</f>
        <v>0.89066151247486103</v>
      </c>
      <c r="Y81" s="107">
        <f t="shared" si="53"/>
        <v>9.8204274222621804E-2</v>
      </c>
      <c r="Z81" s="104">
        <f t="shared" si="54"/>
        <v>-0.65648455501908787</v>
      </c>
    </row>
    <row r="82" spans="1:26" ht="20.100000000000001" customHeight="1" thickBot="1" x14ac:dyDescent="0.3">
      <c r="A82" s="24"/>
      <c r="B82" t="s">
        <v>85</v>
      </c>
      <c r="C82" s="10">
        <v>2699560</v>
      </c>
      <c r="D82" s="11">
        <v>2767513</v>
      </c>
      <c r="E82" s="11">
        <v>2837672</v>
      </c>
      <c r="F82" s="11">
        <v>3873838</v>
      </c>
      <c r="G82" s="11">
        <v>3359187</v>
      </c>
      <c r="H82" s="11">
        <v>3356845</v>
      </c>
      <c r="I82" s="35">
        <v>3235684.9089999991</v>
      </c>
      <c r="J82" s="12">
        <v>3670224.5269999993</v>
      </c>
      <c r="K82" s="11">
        <v>2560016.7029999988</v>
      </c>
      <c r="L82" s="161">
        <v>3013051.683999999</v>
      </c>
      <c r="N82" s="77">
        <f t="shared" ref="N82:T82" si="81">C82/C80</f>
        <v>0.1482753887604206</v>
      </c>
      <c r="O82" s="37">
        <f t="shared" si="81"/>
        <v>0.14111179356606668</v>
      </c>
      <c r="P82" s="18">
        <f t="shared" si="81"/>
        <v>0.14632303352087156</v>
      </c>
      <c r="Q82" s="18">
        <f t="shared" si="81"/>
        <v>0.11729433112532812</v>
      </c>
      <c r="R82" s="18">
        <f t="shared" si="81"/>
        <v>0.12179616684312047</v>
      </c>
      <c r="S82" s="400">
        <f t="shared" si="81"/>
        <v>0.1214498518474942</v>
      </c>
      <c r="T82" s="400">
        <f t="shared" si="81"/>
        <v>9.3606191149821341E-2</v>
      </c>
      <c r="U82" s="172">
        <f>J82/J80</f>
        <v>0.10726703072003882</v>
      </c>
      <c r="V82" s="96">
        <f>K82/K80</f>
        <v>0.10277364197494818</v>
      </c>
      <c r="W82" s="78">
        <f>L82/L80</f>
        <v>0.10933848752513889</v>
      </c>
      <c r="Y82" s="105">
        <f t="shared" si="53"/>
        <v>0.17696563482148514</v>
      </c>
      <c r="Z82" s="104">
        <f t="shared" si="54"/>
        <v>0.65648455501907121</v>
      </c>
    </row>
    <row r="83" spans="1:26" ht="20.100000000000001" customHeight="1" thickBot="1" x14ac:dyDescent="0.3">
      <c r="A83" s="5" t="s">
        <v>11</v>
      </c>
      <c r="B83" s="6"/>
      <c r="C83" s="13">
        <v>49142172</v>
      </c>
      <c r="D83" s="14">
        <v>53572253</v>
      </c>
      <c r="E83" s="14">
        <v>64496107</v>
      </c>
      <c r="F83" s="14">
        <v>76521569</v>
      </c>
      <c r="G83" s="14">
        <v>70400165</v>
      </c>
      <c r="H83" s="14">
        <v>78006716</v>
      </c>
      <c r="I83" s="36">
        <v>87244140.988999963</v>
      </c>
      <c r="J83" s="15">
        <v>89894058.13199991</v>
      </c>
      <c r="K83" s="14">
        <v>65350278.237999983</v>
      </c>
      <c r="L83" s="160">
        <v>71882294.708999962</v>
      </c>
      <c r="N83" s="134">
        <f t="shared" ref="N83:T83" si="82">C83/C92</f>
        <v>9.4140276056629085E-2</v>
      </c>
      <c r="O83" s="259">
        <f t="shared" si="82"/>
        <v>9.2729131568643222E-2</v>
      </c>
      <c r="P83" s="21">
        <f t="shared" si="82"/>
        <v>0.10346594175346538</v>
      </c>
      <c r="Q83" s="21">
        <f t="shared" si="82"/>
        <v>0.11194953379871024</v>
      </c>
      <c r="R83" s="21">
        <f t="shared" si="82"/>
        <v>0.13047970597638522</v>
      </c>
      <c r="S83" s="406">
        <f t="shared" si="82"/>
        <v>0.13451396630176549</v>
      </c>
      <c r="T83" s="406">
        <f t="shared" si="82"/>
        <v>0.12276886116649886</v>
      </c>
      <c r="U83" s="27">
        <f>J83/J92</f>
        <v>0.1196508365127506</v>
      </c>
      <c r="V83" s="20">
        <f>K83/K92</f>
        <v>0.12190276225119409</v>
      </c>
      <c r="W83" s="234">
        <f>L83/L92</f>
        <v>0.10858587062778507</v>
      </c>
      <c r="Y83" s="102">
        <f t="shared" si="53"/>
        <v>9.9953919816698364E-2</v>
      </c>
      <c r="Z83" s="101">
        <f t="shared" si="54"/>
        <v>-1.3316891623409015</v>
      </c>
    </row>
    <row r="84" spans="1:26" ht="20.100000000000001" customHeight="1" x14ac:dyDescent="0.25">
      <c r="A84" s="24"/>
      <c r="B84" t="s">
        <v>84</v>
      </c>
      <c r="C84" s="10">
        <v>42070136</v>
      </c>
      <c r="D84" s="11">
        <v>46287720</v>
      </c>
      <c r="E84" s="11">
        <v>56416879</v>
      </c>
      <c r="F84" s="11">
        <v>65619555</v>
      </c>
      <c r="G84" s="11">
        <v>60649418</v>
      </c>
      <c r="H84" s="11">
        <v>67317778</v>
      </c>
      <c r="I84" s="35">
        <v>75870121.713999972</v>
      </c>
      <c r="J84" s="12">
        <v>78281818.449999914</v>
      </c>
      <c r="K84" s="11">
        <v>57086839.575999983</v>
      </c>
      <c r="L84" s="161">
        <v>62674728.035999969</v>
      </c>
      <c r="N84" s="77">
        <f t="shared" ref="N84:T84" si="83">C84/C83</f>
        <v>0.85609028432849898</v>
      </c>
      <c r="O84" s="37">
        <f t="shared" si="83"/>
        <v>0.86402414324445154</v>
      </c>
      <c r="P84" s="18">
        <f t="shared" si="83"/>
        <v>0.87473309047939907</v>
      </c>
      <c r="Q84" s="18">
        <f t="shared" si="83"/>
        <v>0.85753018211113785</v>
      </c>
      <c r="R84" s="18">
        <f t="shared" si="83"/>
        <v>0.86149539564289368</v>
      </c>
      <c r="S84" s="400">
        <f t="shared" si="83"/>
        <v>0.86297413161194991</v>
      </c>
      <c r="T84" s="400">
        <f t="shared" si="83"/>
        <v>0.86962999295925136</v>
      </c>
      <c r="U84" s="172">
        <f>J84/J83</f>
        <v>0.87082305634763257</v>
      </c>
      <c r="V84" s="96">
        <f>K84/K83</f>
        <v>0.87355159174831232</v>
      </c>
      <c r="W84" s="78">
        <f>L84/L83</f>
        <v>0.87190772483996437</v>
      </c>
      <c r="Y84" s="107">
        <f t="shared" si="53"/>
        <v>9.7884004465877E-2</v>
      </c>
      <c r="Z84" s="104">
        <f t="shared" si="54"/>
        <v>-0.16438669083479462</v>
      </c>
    </row>
    <row r="85" spans="1:26" ht="20.100000000000001" customHeight="1" thickBot="1" x14ac:dyDescent="0.3">
      <c r="A85" s="24"/>
      <c r="B85" t="s">
        <v>85</v>
      </c>
      <c r="C85" s="10">
        <v>7072036</v>
      </c>
      <c r="D85" s="11">
        <v>7284533</v>
      </c>
      <c r="E85" s="11">
        <v>8079228</v>
      </c>
      <c r="F85" s="11">
        <v>10902014</v>
      </c>
      <c r="G85" s="11">
        <v>9750747</v>
      </c>
      <c r="H85" s="11">
        <v>10688938</v>
      </c>
      <c r="I85" s="35">
        <v>11374019.274999995</v>
      </c>
      <c r="J85" s="12">
        <v>11612239.681999994</v>
      </c>
      <c r="K85" s="11">
        <v>8263438.6620000005</v>
      </c>
      <c r="L85" s="161">
        <v>9207566.6729999967</v>
      </c>
      <c r="N85" s="77">
        <f t="shared" ref="N85:T85" si="84">C85/C83</f>
        <v>0.14390971567150104</v>
      </c>
      <c r="O85" s="37">
        <f t="shared" si="84"/>
        <v>0.13597585675554844</v>
      </c>
      <c r="P85" s="18">
        <f t="shared" si="84"/>
        <v>0.12526690952060099</v>
      </c>
      <c r="Q85" s="18">
        <f t="shared" si="84"/>
        <v>0.14246981788886215</v>
      </c>
      <c r="R85" s="18">
        <f t="shared" si="84"/>
        <v>0.13850460435710626</v>
      </c>
      <c r="S85" s="400">
        <f t="shared" si="84"/>
        <v>0.13702586838805009</v>
      </c>
      <c r="T85" s="400">
        <f t="shared" si="84"/>
        <v>0.13037000704074866</v>
      </c>
      <c r="U85" s="172">
        <f>J85/J83</f>
        <v>0.12917694365236743</v>
      </c>
      <c r="V85" s="96">
        <f>K85/K83</f>
        <v>0.12644840825168766</v>
      </c>
      <c r="W85" s="78">
        <f>L85/L83</f>
        <v>0.12809227516003563</v>
      </c>
      <c r="Y85" s="105">
        <f t="shared" si="53"/>
        <v>0.11425364785989575</v>
      </c>
      <c r="Z85" s="104">
        <f t="shared" si="54"/>
        <v>0.1643866908347974</v>
      </c>
    </row>
    <row r="86" spans="1:26" ht="20.100000000000001" customHeight="1" thickBot="1" x14ac:dyDescent="0.3">
      <c r="A86" s="5" t="s">
        <v>6</v>
      </c>
      <c r="B86" s="6"/>
      <c r="C86" s="13">
        <v>226269996</v>
      </c>
      <c r="D86" s="14">
        <v>240023988</v>
      </c>
      <c r="E86" s="14">
        <v>256594413</v>
      </c>
      <c r="F86" s="14">
        <v>271544791</v>
      </c>
      <c r="G86" s="14">
        <v>201158193</v>
      </c>
      <c r="H86" s="14">
        <v>212648099</v>
      </c>
      <c r="I86" s="36">
        <v>252479150.6509999</v>
      </c>
      <c r="J86" s="15">
        <v>271840025.17500007</v>
      </c>
      <c r="K86" s="14">
        <v>190897742.08099997</v>
      </c>
      <c r="L86" s="160">
        <v>241900167.85200024</v>
      </c>
      <c r="N86" s="134">
        <f t="shared" ref="N86:T86" si="85">C86/C92</f>
        <v>0.43345906417755325</v>
      </c>
      <c r="O86" s="259">
        <f t="shared" si="85"/>
        <v>0.41546163762951022</v>
      </c>
      <c r="P86" s="21">
        <f t="shared" si="85"/>
        <v>0.41163387721560685</v>
      </c>
      <c r="Q86" s="21">
        <f t="shared" si="85"/>
        <v>0.39726462950489433</v>
      </c>
      <c r="R86" s="21">
        <f t="shared" si="85"/>
        <v>0.37282670967292408</v>
      </c>
      <c r="S86" s="406">
        <f t="shared" si="85"/>
        <v>0.36668816083759365</v>
      </c>
      <c r="T86" s="406">
        <f t="shared" si="85"/>
        <v>0.35528549473157528</v>
      </c>
      <c r="U86" s="27">
        <f>J86/J92</f>
        <v>0.36182465321651319</v>
      </c>
      <c r="V86" s="20">
        <f>K86/K92</f>
        <v>0.35609583760973601</v>
      </c>
      <c r="W86" s="234">
        <f>L86/L92</f>
        <v>0.36541599621371107</v>
      </c>
      <c r="Y86" s="102">
        <f t="shared" si="53"/>
        <v>0.26717144590091269</v>
      </c>
      <c r="Z86" s="129">
        <f t="shared" si="54"/>
        <v>0.93201586039750595</v>
      </c>
    </row>
    <row r="87" spans="1:26" ht="20.100000000000001" customHeight="1" x14ac:dyDescent="0.25">
      <c r="A87" s="24"/>
      <c r="B87" t="s">
        <v>84</v>
      </c>
      <c r="C87" s="10">
        <v>158420765</v>
      </c>
      <c r="D87" s="11">
        <v>172448823</v>
      </c>
      <c r="E87" s="11">
        <v>187544772</v>
      </c>
      <c r="F87" s="11">
        <v>198540268</v>
      </c>
      <c r="G87" s="11">
        <v>149292863</v>
      </c>
      <c r="H87" s="11">
        <v>158517337</v>
      </c>
      <c r="I87" s="35">
        <v>187354936.4379999</v>
      </c>
      <c r="J87" s="12">
        <v>200268105.37400001</v>
      </c>
      <c r="K87" s="11">
        <v>140957573.57299998</v>
      </c>
      <c r="L87" s="161">
        <v>181333170.68500021</v>
      </c>
      <c r="N87" s="77">
        <f t="shared" ref="N87:T87" si="86">C87/C86</f>
        <v>0.70014039775737658</v>
      </c>
      <c r="O87" s="37">
        <f t="shared" si="86"/>
        <v>0.71846495192805482</v>
      </c>
      <c r="P87" s="18">
        <f t="shared" si="86"/>
        <v>0.73089967083577922</v>
      </c>
      <c r="Q87" s="18">
        <f t="shared" si="86"/>
        <v>0.73115108291655651</v>
      </c>
      <c r="R87" s="18">
        <f t="shared" si="86"/>
        <v>0.7421664550347199</v>
      </c>
      <c r="S87" s="400">
        <f t="shared" si="86"/>
        <v>0.74544441142641016</v>
      </c>
      <c r="T87" s="400">
        <f t="shared" si="86"/>
        <v>0.74206102149392639</v>
      </c>
      <c r="U87" s="172">
        <f>J87/J86</f>
        <v>0.73671309162466114</v>
      </c>
      <c r="V87" s="96">
        <f>K87/K86</f>
        <v>0.73839308960076733</v>
      </c>
      <c r="W87" s="78">
        <f>L87/L86</f>
        <v>0.74961986300044148</v>
      </c>
      <c r="Y87" s="107">
        <f t="shared" si="53"/>
        <v>0.28643794078287155</v>
      </c>
      <c r="Z87" s="104">
        <f t="shared" si="54"/>
        <v>1.122677339967415</v>
      </c>
    </row>
    <row r="88" spans="1:26" ht="20.100000000000001" customHeight="1" thickBot="1" x14ac:dyDescent="0.3">
      <c r="A88" s="24"/>
      <c r="B88" t="s">
        <v>85</v>
      </c>
      <c r="C88" s="10">
        <v>67849231</v>
      </c>
      <c r="D88" s="11">
        <v>67575165</v>
      </c>
      <c r="E88" s="11">
        <v>69049641</v>
      </c>
      <c r="F88" s="11">
        <v>73004523</v>
      </c>
      <c r="G88" s="11">
        <v>51865330</v>
      </c>
      <c r="H88" s="11">
        <v>54130762</v>
      </c>
      <c r="I88" s="35">
        <v>65124214.212999985</v>
      </c>
      <c r="J88" s="12">
        <v>71571919.801000029</v>
      </c>
      <c r="K88" s="11">
        <v>49940168.507999994</v>
      </c>
      <c r="L88" s="161">
        <v>60566997.167000026</v>
      </c>
      <c r="N88" s="77">
        <f t="shared" ref="N88:T88" si="87">C88/C86</f>
        <v>0.29985960224262348</v>
      </c>
      <c r="O88" s="37">
        <f t="shared" si="87"/>
        <v>0.28153504807194518</v>
      </c>
      <c r="P88" s="18">
        <f t="shared" si="87"/>
        <v>0.26910032916422072</v>
      </c>
      <c r="Q88" s="18">
        <f t="shared" si="87"/>
        <v>0.26884891708344349</v>
      </c>
      <c r="R88" s="18">
        <f t="shared" si="87"/>
        <v>0.25783354496528016</v>
      </c>
      <c r="S88" s="400">
        <f t="shared" si="87"/>
        <v>0.25455558857358984</v>
      </c>
      <c r="T88" s="400">
        <f t="shared" si="87"/>
        <v>0.25793897850607361</v>
      </c>
      <c r="U88" s="172">
        <f>J88/J86</f>
        <v>0.26328690837533875</v>
      </c>
      <c r="V88" s="96">
        <f>K88/K86</f>
        <v>0.26160691039923273</v>
      </c>
      <c r="W88" s="78">
        <f>L88/L86</f>
        <v>0.25038013699955852</v>
      </c>
      <c r="Y88" s="105">
        <f t="shared" si="53"/>
        <v>0.212791205486175</v>
      </c>
      <c r="Z88" s="104">
        <f t="shared" si="54"/>
        <v>-1.1226773399674206</v>
      </c>
    </row>
    <row r="89" spans="1:26" ht="20.100000000000001" customHeight="1" thickBot="1" x14ac:dyDescent="0.3">
      <c r="A89" s="5" t="s">
        <v>7</v>
      </c>
      <c r="B89" s="6"/>
      <c r="C89" s="13">
        <v>3893747</v>
      </c>
      <c r="D89" s="14">
        <v>5074930</v>
      </c>
      <c r="E89" s="14">
        <v>7528183</v>
      </c>
      <c r="F89" s="14">
        <v>6090350</v>
      </c>
      <c r="G89" s="14">
        <v>2918595</v>
      </c>
      <c r="H89" s="14">
        <v>2795978</v>
      </c>
      <c r="I89" s="36">
        <v>4079235.8539999994</v>
      </c>
      <c r="J89" s="15">
        <v>4667976.7860000022</v>
      </c>
      <c r="K89" s="14">
        <v>3429375.026000001</v>
      </c>
      <c r="L89" s="160">
        <v>5332169.0209999988</v>
      </c>
      <c r="N89" s="134">
        <f t="shared" ref="N89:T89" si="88">C89/C92</f>
        <v>7.4591415592023761E-3</v>
      </c>
      <c r="O89" s="259">
        <f t="shared" si="88"/>
        <v>8.784283380272517E-3</v>
      </c>
      <c r="P89" s="21">
        <f t="shared" si="88"/>
        <v>1.2076861379981093E-2</v>
      </c>
      <c r="Q89" s="21">
        <f t="shared" si="88"/>
        <v>8.9100609420459595E-3</v>
      </c>
      <c r="R89" s="21">
        <f t="shared" si="88"/>
        <v>5.4093256381451378E-3</v>
      </c>
      <c r="S89" s="406">
        <f t="shared" si="88"/>
        <v>4.8213552596224878E-3</v>
      </c>
      <c r="T89" s="406">
        <f t="shared" si="88"/>
        <v>5.7402495405195555E-3</v>
      </c>
      <c r="U89" s="27">
        <f>J89/J92</f>
        <v>6.2131729156877421E-3</v>
      </c>
      <c r="V89" s="20">
        <f>K89/K92</f>
        <v>6.3970697560331441E-3</v>
      </c>
      <c r="W89" s="234">
        <f>L89/L92</f>
        <v>8.054809850238355E-3</v>
      </c>
      <c r="Y89" s="64">
        <f t="shared" si="53"/>
        <v>0.55485153433901435</v>
      </c>
      <c r="Z89" s="129">
        <f t="shared" si="54"/>
        <v>0.16577400942052109</v>
      </c>
    </row>
    <row r="90" spans="1:26" ht="20.100000000000001" customHeight="1" x14ac:dyDescent="0.25">
      <c r="A90" s="24"/>
      <c r="B90" t="s">
        <v>84</v>
      </c>
      <c r="C90" s="10">
        <v>3760899</v>
      </c>
      <c r="D90" s="11">
        <v>4940255</v>
      </c>
      <c r="E90" s="11">
        <v>7381629</v>
      </c>
      <c r="F90" s="11">
        <v>5962834</v>
      </c>
      <c r="G90" s="11">
        <v>2824469</v>
      </c>
      <c r="H90" s="11">
        <v>2737599</v>
      </c>
      <c r="I90" s="35">
        <v>3932695.1349999993</v>
      </c>
      <c r="J90" s="12">
        <v>4584924.1270000022</v>
      </c>
      <c r="K90" s="11">
        <v>3370243.776000001</v>
      </c>
      <c r="L90" s="161">
        <v>5257734.1679999987</v>
      </c>
      <c r="N90" s="77">
        <f t="shared" ref="N90:T90" si="89">C90/C89</f>
        <v>0.96588170726038436</v>
      </c>
      <c r="O90" s="37">
        <f t="shared" si="89"/>
        <v>0.97346268815530457</v>
      </c>
      <c r="P90" s="18">
        <f t="shared" si="89"/>
        <v>0.98053261988981932</v>
      </c>
      <c r="Q90" s="18">
        <f t="shared" si="89"/>
        <v>0.97906261544903006</v>
      </c>
      <c r="R90" s="18">
        <f t="shared" si="89"/>
        <v>0.96774955072560598</v>
      </c>
      <c r="S90" s="400">
        <f t="shared" si="89"/>
        <v>0.97912036503863764</v>
      </c>
      <c r="T90" s="400">
        <f t="shared" si="89"/>
        <v>0.96407642895756918</v>
      </c>
      <c r="U90" s="172">
        <f>J90/J89</f>
        <v>0.98220799656735913</v>
      </c>
      <c r="V90" s="96">
        <f>K90/K89</f>
        <v>0.98275742677552236</v>
      </c>
      <c r="W90" s="78">
        <f>L90/L89</f>
        <v>0.9860404175661257</v>
      </c>
      <c r="Y90" s="107">
        <f t="shared" si="53"/>
        <v>0.5600456576586812</v>
      </c>
      <c r="Z90" s="104">
        <f t="shared" si="54"/>
        <v>0.32829907906033462</v>
      </c>
    </row>
    <row r="91" spans="1:26" ht="20.100000000000001" customHeight="1" thickBot="1" x14ac:dyDescent="0.3">
      <c r="A91" s="24"/>
      <c r="B91" t="s">
        <v>85</v>
      </c>
      <c r="C91" s="10">
        <v>132848</v>
      </c>
      <c r="D91" s="11">
        <v>134675</v>
      </c>
      <c r="E91" s="11">
        <v>146554</v>
      </c>
      <c r="F91" s="11">
        <v>127516</v>
      </c>
      <c r="G91" s="11">
        <v>94126</v>
      </c>
      <c r="H91" s="11">
        <v>58379</v>
      </c>
      <c r="I91" s="35">
        <v>146540.71900000001</v>
      </c>
      <c r="J91" s="12">
        <v>83052.659</v>
      </c>
      <c r="K91" s="11">
        <v>59131.249999999993</v>
      </c>
      <c r="L91" s="161">
        <v>74434.853000000003</v>
      </c>
      <c r="N91" s="77">
        <f t="shared" ref="N91:T91" si="90">C91/C89</f>
        <v>3.4118292739615592E-2</v>
      </c>
      <c r="O91" s="404">
        <f t="shared" si="90"/>
        <v>2.6537311844695394E-2</v>
      </c>
      <c r="P91" s="408">
        <f t="shared" si="90"/>
        <v>1.9467380110180638E-2</v>
      </c>
      <c r="Q91" s="408">
        <f t="shared" si="90"/>
        <v>2.0937384550969978E-2</v>
      </c>
      <c r="R91" s="408">
        <f t="shared" si="90"/>
        <v>3.2250449274394015E-2</v>
      </c>
      <c r="S91" s="407">
        <f t="shared" si="90"/>
        <v>2.0879634961362355E-2</v>
      </c>
      <c r="T91" s="407">
        <f t="shared" si="90"/>
        <v>3.5923571042430838E-2</v>
      </c>
      <c r="U91" s="172">
        <f>J91/J89</f>
        <v>1.7792003432640886E-2</v>
      </c>
      <c r="V91" s="235">
        <f>K91/K89</f>
        <v>1.7242573224477659E-2</v>
      </c>
      <c r="W91" s="78">
        <f>L91/L89</f>
        <v>1.3959582433874244E-2</v>
      </c>
      <c r="Y91" s="105">
        <f t="shared" si="53"/>
        <v>0.25880736497199047</v>
      </c>
      <c r="Z91" s="104">
        <f t="shared" si="54"/>
        <v>-0.32829907906034156</v>
      </c>
    </row>
    <row r="92" spans="1:26" ht="20.100000000000001" customHeight="1" thickBot="1" x14ac:dyDescent="0.3">
      <c r="A92" s="74" t="s">
        <v>20</v>
      </c>
      <c r="B92" s="100"/>
      <c r="C92" s="83">
        <f t="shared" ref="C92:L93" si="91">C54+C57+C60+C63+C65+C68+C71+C74+C77+C80+C83+C86+C89</f>
        <v>522010069</v>
      </c>
      <c r="D92" s="84">
        <f t="shared" si="91"/>
        <v>577728402</v>
      </c>
      <c r="E92" s="84">
        <f t="shared" si="91"/>
        <v>623355917</v>
      </c>
      <c r="F92" s="84">
        <f t="shared" si="91"/>
        <v>683536290</v>
      </c>
      <c r="G92" s="84">
        <f t="shared" si="91"/>
        <v>539548771</v>
      </c>
      <c r="H92" s="84">
        <f t="shared" si="91"/>
        <v>579915366</v>
      </c>
      <c r="I92" s="84">
        <f t="shared" ref="I92" si="92">I54+I57+I60+I63+I65+I68+I71+I74+I77+I80+I83+I86+I89</f>
        <v>710637373.02799976</v>
      </c>
      <c r="J92" s="167">
        <f t="shared" si="91"/>
        <v>751303214.85400009</v>
      </c>
      <c r="K92" s="190">
        <f t="shared" si="91"/>
        <v>536085294.79699999</v>
      </c>
      <c r="L92" s="188">
        <f t="shared" si="91"/>
        <v>661985710.41900027</v>
      </c>
      <c r="N92" s="89">
        <f>N54+N57+N60+N63+N65+N68+N71+N74+N77+N80+N83+N86+N89</f>
        <v>0.99999999999999989</v>
      </c>
      <c r="O92" s="405">
        <f t="shared" ref="O92:V92" si="93">O54+O57+O60+O63+O65+O68+O71+O74+O77+O80+O83+O86+O89</f>
        <v>1</v>
      </c>
      <c r="P92" s="405">
        <f t="shared" si="93"/>
        <v>1</v>
      </c>
      <c r="Q92" s="405">
        <f t="shared" si="93"/>
        <v>0.99999999999999989</v>
      </c>
      <c r="R92" s="405">
        <f t="shared" ref="R92:S92" si="94">R54+R57+R60+R63+R65+R68+R71+R74+R77+R80+R83+R86+R89</f>
        <v>1</v>
      </c>
      <c r="S92" s="405">
        <f t="shared" si="94"/>
        <v>0.99999999999999989</v>
      </c>
      <c r="T92" s="405">
        <f t="shared" ref="T92" si="95">T54+T57+T60+T63+T65+T68+T71+T74+T77+T80+T83+T86+T89</f>
        <v>1.0000000000000002</v>
      </c>
      <c r="U92" s="174">
        <f t="shared" si="93"/>
        <v>1</v>
      </c>
      <c r="V92" s="181">
        <f t="shared" si="93"/>
        <v>1</v>
      </c>
      <c r="W92" s="402">
        <f>W54+W57+W60+W63+W65+W68+W71+W74+W77+W80+W83+W86+W89</f>
        <v>1.0000000000000002</v>
      </c>
      <c r="Y92" s="93">
        <f t="shared" si="53"/>
        <v>0.23485146271299071</v>
      </c>
      <c r="Z92" s="132">
        <f t="shared" si="54"/>
        <v>2.2204460492503131E-14</v>
      </c>
    </row>
    <row r="93" spans="1:26" ht="20.100000000000001" customHeight="1" x14ac:dyDescent="0.25">
      <c r="A93" s="24"/>
      <c r="B93" t="s">
        <v>84</v>
      </c>
      <c r="C93" s="314">
        <f>C55+C58+C61+C64+C66+C69+C72+C75+C78+C81+C84+C87+C90</f>
        <v>251572455</v>
      </c>
      <c r="D93" s="315">
        <f t="shared" si="91"/>
        <v>275437457</v>
      </c>
      <c r="E93" s="315">
        <f t="shared" si="91"/>
        <v>310938973</v>
      </c>
      <c r="F93" s="315">
        <f t="shared" si="91"/>
        <v>338135647</v>
      </c>
      <c r="G93" s="315">
        <f t="shared" ref="G93" si="96">G55+G58+G61+G64+G66+G69+G72+G75+G78+G81+G84+G87+G90</f>
        <v>265774511</v>
      </c>
      <c r="H93" s="315">
        <f t="shared" si="91"/>
        <v>287319425</v>
      </c>
      <c r="I93" s="315">
        <f t="shared" ref="I93" si="97">I55+I58+I61+I64+I66+I69+I72+I75+I78+I81+I84+I87+I90</f>
        <v>342633207.75099987</v>
      </c>
      <c r="J93" s="248">
        <f t="shared" si="91"/>
        <v>356127867.38499993</v>
      </c>
      <c r="K93" s="315">
        <f t="shared" si="91"/>
        <v>254796105.28199998</v>
      </c>
      <c r="L93" s="189">
        <f t="shared" si="91"/>
        <v>305933046.70900011</v>
      </c>
      <c r="N93" s="77">
        <f t="shared" ref="N93:T93" si="98">C93/C92</f>
        <v>0.48193027288138385</v>
      </c>
      <c r="O93" s="79">
        <f t="shared" si="98"/>
        <v>0.47675941851998477</v>
      </c>
      <c r="P93" s="79">
        <f t="shared" si="98"/>
        <v>0.4988145047157706</v>
      </c>
      <c r="Q93" s="79">
        <f t="shared" si="98"/>
        <v>0.49468572765902452</v>
      </c>
      <c r="R93" s="79">
        <f t="shared" si="98"/>
        <v>0.49258663031965277</v>
      </c>
      <c r="S93" s="79">
        <f t="shared" si="98"/>
        <v>0.49545061546101538</v>
      </c>
      <c r="T93" s="79">
        <f t="shared" si="98"/>
        <v>0.48214915335940234</v>
      </c>
      <c r="U93" s="79">
        <f t="shared" ref="U93:V93" si="99">J93/J92</f>
        <v>0.47401350126553876</v>
      </c>
      <c r="V93" s="79">
        <f t="shared" si="99"/>
        <v>0.47529023413799087</v>
      </c>
      <c r="W93" s="78">
        <f>L93/L92</f>
        <v>0.46214448725088259</v>
      </c>
      <c r="Y93" s="107">
        <f t="shared" si="53"/>
        <v>0.20069750034210077</v>
      </c>
      <c r="Z93" s="104">
        <f t="shared" si="54"/>
        <v>-1.3145746887108289</v>
      </c>
    </row>
    <row r="94" spans="1:26" ht="20.100000000000001" customHeight="1" thickBot="1" x14ac:dyDescent="0.3">
      <c r="A94" s="31"/>
      <c r="B94" s="25" t="s">
        <v>85</v>
      </c>
      <c r="C94" s="32">
        <f>C56+C59+C62+C67+C70+C73+C76+C79+C82+C85+C88+C91</f>
        <v>270437614</v>
      </c>
      <c r="D94" s="33">
        <f t="shared" ref="D94:L94" si="100">D56+D59+D62+D67+D70+D73+D76+D79+D82+D85+D88+D91</f>
        <v>302290945</v>
      </c>
      <c r="E94" s="33">
        <f t="shared" si="100"/>
        <v>312416944</v>
      </c>
      <c r="F94" s="33">
        <f t="shared" si="100"/>
        <v>345400643</v>
      </c>
      <c r="G94" s="33">
        <f t="shared" ref="G94" si="101">G56+G59+G62+G67+G70+G73+G76+G79+G82+G85+G88+G91</f>
        <v>273774260</v>
      </c>
      <c r="H94" s="33">
        <f t="shared" si="100"/>
        <v>292595941</v>
      </c>
      <c r="I94" s="33">
        <f t="shared" ref="I94" si="102">I56+I59+I62+I67+I70+I73+I76+I79+I82+I85+I88+I91</f>
        <v>368004165.27699995</v>
      </c>
      <c r="J94" s="43">
        <f t="shared" si="100"/>
        <v>395175347.46900004</v>
      </c>
      <c r="K94" s="33">
        <f t="shared" si="100"/>
        <v>281289189.51499999</v>
      </c>
      <c r="L94" s="162">
        <f t="shared" si="100"/>
        <v>356052663.7100001</v>
      </c>
      <c r="N94" s="147">
        <f t="shared" ref="N94:T94" si="103">C94/C92</f>
        <v>0.51806972711861621</v>
      </c>
      <c r="O94" s="80">
        <f t="shared" si="103"/>
        <v>0.52324058148001529</v>
      </c>
      <c r="P94" s="80">
        <f t="shared" si="103"/>
        <v>0.5011854952842294</v>
      </c>
      <c r="Q94" s="80">
        <f t="shared" si="103"/>
        <v>0.50531427234097548</v>
      </c>
      <c r="R94" s="80">
        <f t="shared" si="103"/>
        <v>0.50741336968034723</v>
      </c>
      <c r="S94" s="80">
        <f t="shared" si="103"/>
        <v>0.50454938453898457</v>
      </c>
      <c r="T94" s="80">
        <f t="shared" si="103"/>
        <v>0.51785084664059777</v>
      </c>
      <c r="U94" s="80">
        <f t="shared" ref="U94:V94" si="104">J94/J92</f>
        <v>0.52598649873446102</v>
      </c>
      <c r="V94" s="80">
        <f t="shared" si="104"/>
        <v>0.52470976586200913</v>
      </c>
      <c r="W94" s="236">
        <f>L94/L92</f>
        <v>0.53785551274911736</v>
      </c>
      <c r="Y94" s="105">
        <f t="shared" si="53"/>
        <v>0.26578865090374648</v>
      </c>
      <c r="Z94" s="106">
        <f t="shared" si="54"/>
        <v>1.3145746887108234</v>
      </c>
    </row>
    <row r="97" spans="1:14" x14ac:dyDescent="0.25">
      <c r="A97" s="1" t="s">
        <v>26</v>
      </c>
      <c r="N97" s="1" t="str">
        <f>Y50</f>
        <v>VARIAÇÃO (JAN-SET)</v>
      </c>
    </row>
    <row r="98" spans="1:14" ht="15.75" thickBot="1" x14ac:dyDescent="0.3"/>
    <row r="99" spans="1:14" ht="24" customHeight="1" x14ac:dyDescent="0.25">
      <c r="A99" s="479" t="s">
        <v>28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setembro</v>
      </c>
      <c r="L99" s="467"/>
      <c r="N99" s="473" t="s">
        <v>89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4.4284264738846284</v>
      </c>
      <c r="D101" s="133">
        <f t="shared" ref="D101:L116" si="105">D54/D7</f>
        <v>4.6757027816022907</v>
      </c>
      <c r="E101" s="133">
        <f t="shared" si="105"/>
        <v>4.7856998097440906</v>
      </c>
      <c r="F101" s="133">
        <f t="shared" si="105"/>
        <v>4.8555469169707486</v>
      </c>
      <c r="G101" s="133">
        <f t="shared" ref="G101:H101" si="106">G54/G7</f>
        <v>4.1952809075036406</v>
      </c>
      <c r="H101" s="133">
        <f t="shared" si="106"/>
        <v>4.2433703704684378</v>
      </c>
      <c r="I101" s="133">
        <f t="shared" ref="I101" si="107">I54/I7</f>
        <v>4.9298755604038016</v>
      </c>
      <c r="J101" s="125">
        <f t="shared" si="105"/>
        <v>5.4504308222703068</v>
      </c>
      <c r="K101" s="200">
        <f t="shared" si="105"/>
        <v>5.3551467070487053</v>
      </c>
      <c r="L101" s="185">
        <f t="shared" si="105"/>
        <v>6.531337335604368</v>
      </c>
      <c r="N101" s="23">
        <f>(L101-K101)/K101</f>
        <v>0.21963742412649559</v>
      </c>
    </row>
    <row r="102" spans="1:14" ht="20.100000000000001" customHeight="1" x14ac:dyDescent="0.25">
      <c r="A102" s="24"/>
      <c r="B102" t="s">
        <v>84</v>
      </c>
      <c r="C102" s="243">
        <f t="shared" ref="C102:L117" si="108">C55/C8</f>
        <v>5.338984749562286</v>
      </c>
      <c r="D102" s="244">
        <f t="shared" si="108"/>
        <v>4.8855432496178866</v>
      </c>
      <c r="E102" s="244">
        <f t="shared" si="105"/>
        <v>5.1600530248522496</v>
      </c>
      <c r="F102" s="244">
        <f t="shared" si="105"/>
        <v>5.4496401401127468</v>
      </c>
      <c r="G102" s="244">
        <f t="shared" ref="G102:H102" si="109">G55/G8</f>
        <v>4.771437067201564</v>
      </c>
      <c r="H102" s="244">
        <f t="shared" si="109"/>
        <v>5.1404289356596511</v>
      </c>
      <c r="I102" s="244">
        <f t="shared" ref="I102" si="110">I55/I8</f>
        <v>5.5442330415867316</v>
      </c>
      <c r="J102" s="118">
        <f t="shared" si="108"/>
        <v>5.7967842746205607</v>
      </c>
      <c r="K102" s="165">
        <f t="shared" si="105"/>
        <v>5.862981317602328</v>
      </c>
      <c r="L102" s="184">
        <f t="shared" si="105"/>
        <v>6.5702629423658738</v>
      </c>
      <c r="N102" s="241">
        <f t="shared" ref="N102:N141" si="111">(L102-K102)/K102</f>
        <v>0.12063514898812425</v>
      </c>
    </row>
    <row r="103" spans="1:14" ht="20.100000000000001" customHeight="1" thickBot="1" x14ac:dyDescent="0.3">
      <c r="A103" s="24"/>
      <c r="B103" t="s">
        <v>85</v>
      </c>
      <c r="C103" s="243">
        <f t="shared" si="108"/>
        <v>4.4038808000674434</v>
      </c>
      <c r="D103" s="244">
        <f t="shared" si="108"/>
        <v>4.6707305422239713</v>
      </c>
      <c r="E103" s="244">
        <f t="shared" si="105"/>
        <v>4.7720691368606083</v>
      </c>
      <c r="F103" s="244">
        <f t="shared" si="105"/>
        <v>4.8346108627887752</v>
      </c>
      <c r="G103" s="244">
        <f t="shared" ref="G103:H103" si="112">G56/G9</f>
        <v>4.1775157289716622</v>
      </c>
      <c r="H103" s="244">
        <f t="shared" si="112"/>
        <v>4.1980808777015781</v>
      </c>
      <c r="I103" s="244">
        <f t="shared" ref="I103" si="113">I56/I9</f>
        <v>4.8904624873587261</v>
      </c>
      <c r="J103" s="118">
        <f t="shared" si="108"/>
        <v>5.42506953282534</v>
      </c>
      <c r="K103" s="165">
        <f t="shared" si="105"/>
        <v>5.3187718622846063</v>
      </c>
      <c r="L103" s="184">
        <f t="shared" si="105"/>
        <v>6.5285042331123675</v>
      </c>
      <c r="N103" s="34">
        <f t="shared" si="111"/>
        <v>0.22744580932413541</v>
      </c>
    </row>
    <row r="104" spans="1:14" ht="20.100000000000001" customHeight="1" thickBot="1" x14ac:dyDescent="0.3">
      <c r="A104" s="5" t="s">
        <v>17</v>
      </c>
      <c r="B104" s="6"/>
      <c r="C104" s="113">
        <f t="shared" si="108"/>
        <v>4.5605208350719852</v>
      </c>
      <c r="D104" s="133">
        <f t="shared" si="108"/>
        <v>5.2979740105632986</v>
      </c>
      <c r="E104" s="133">
        <f t="shared" si="105"/>
        <v>5.4536789402752657</v>
      </c>
      <c r="F104" s="133">
        <f t="shared" si="105"/>
        <v>6.4971067216215594</v>
      </c>
      <c r="G104" s="133">
        <f t="shared" ref="G104:H104" si="114">G57/G10</f>
        <v>6.2842852685277233</v>
      </c>
      <c r="H104" s="133">
        <f t="shared" si="114"/>
        <v>6.1706281691180669</v>
      </c>
      <c r="I104" s="133">
        <f t="shared" ref="I104" si="115">I57/I10</f>
        <v>6.4937532232976549</v>
      </c>
      <c r="J104" s="125">
        <f t="shared" si="108"/>
        <v>7.4013828982389613</v>
      </c>
      <c r="K104" s="200">
        <f t="shared" si="105"/>
        <v>6.8852528726653439</v>
      </c>
      <c r="L104" s="185">
        <f t="shared" si="105"/>
        <v>9.2388273953189941</v>
      </c>
      <c r="N104" s="23">
        <f t="shared" si="111"/>
        <v>0.34182833458410949</v>
      </c>
    </row>
    <row r="105" spans="1:14" ht="20.100000000000001" customHeight="1" x14ac:dyDescent="0.25">
      <c r="A105" s="24"/>
      <c r="B105" t="s">
        <v>84</v>
      </c>
      <c r="C105" s="243">
        <f t="shared" si="108"/>
        <v>4.5785039983833249</v>
      </c>
      <c r="D105" s="244">
        <f t="shared" si="108"/>
        <v>5.2679303215832549</v>
      </c>
      <c r="E105" s="244">
        <f t="shared" si="105"/>
        <v>5.0372442227835323</v>
      </c>
      <c r="F105" s="244">
        <f t="shared" si="105"/>
        <v>5.6395793973523736</v>
      </c>
      <c r="G105" s="244">
        <f t="shared" ref="G105:H105" si="116">G58/G11</f>
        <v>5.515543809141751</v>
      </c>
      <c r="H105" s="244">
        <f t="shared" si="116"/>
        <v>5.2113262446846829</v>
      </c>
      <c r="I105" s="244">
        <f t="shared" ref="I105" si="117">I58/I11</f>
        <v>5.3906934916247522</v>
      </c>
      <c r="J105" s="118">
        <f t="shared" si="108"/>
        <v>6.2788321618317946</v>
      </c>
      <c r="K105" s="165">
        <f t="shared" si="105"/>
        <v>5.8238695870571027</v>
      </c>
      <c r="L105" s="184">
        <f t="shared" si="105"/>
        <v>8.2975565252764376</v>
      </c>
      <c r="N105" s="241">
        <f t="shared" si="111"/>
        <v>0.42474971344084128</v>
      </c>
    </row>
    <row r="106" spans="1:14" ht="20.100000000000001" customHeight="1" thickBot="1" x14ac:dyDescent="0.3">
      <c r="A106" s="24"/>
      <c r="B106" t="s">
        <v>85</v>
      </c>
      <c r="C106" s="243">
        <f t="shared" si="108"/>
        <v>4.0844288189136861</v>
      </c>
      <c r="D106" s="244">
        <f t="shared" si="108"/>
        <v>5.8476150392817061</v>
      </c>
      <c r="E106" s="244">
        <f t="shared" si="105"/>
        <v>8.1716012613875257</v>
      </c>
      <c r="F106" s="244">
        <f t="shared" si="105"/>
        <v>9.3585576434738442</v>
      </c>
      <c r="G106" s="244">
        <f t="shared" ref="G106:H106" si="118">G59/G12</f>
        <v>8.8401826484018269</v>
      </c>
      <c r="H106" s="244">
        <f t="shared" si="118"/>
        <v>8.6054331306990886</v>
      </c>
      <c r="I106" s="244">
        <f t="shared" ref="I106" si="119">I59/I12</f>
        <v>9.6282277569629517</v>
      </c>
      <c r="J106" s="118">
        <f t="shared" si="108"/>
        <v>10.39375124398512</v>
      </c>
      <c r="K106" s="165">
        <f t="shared" si="105"/>
        <v>10.041928914155058</v>
      </c>
      <c r="L106" s="184">
        <f t="shared" si="105"/>
        <v>11.057954096504158</v>
      </c>
      <c r="N106" s="34">
        <f t="shared" si="111"/>
        <v>0.10117828865696467</v>
      </c>
    </row>
    <row r="107" spans="1:14" ht="20.100000000000001" customHeight="1" thickBot="1" x14ac:dyDescent="0.3">
      <c r="A107" s="5" t="s">
        <v>14</v>
      </c>
      <c r="B107" s="6"/>
      <c r="C107" s="113">
        <f t="shared" si="108"/>
        <v>7.1257605298372049</v>
      </c>
      <c r="D107" s="133">
        <f t="shared" si="108"/>
        <v>7.7304463913273862</v>
      </c>
      <c r="E107" s="133">
        <f t="shared" si="105"/>
        <v>8.490370157118889</v>
      </c>
      <c r="F107" s="133">
        <f t="shared" si="105"/>
        <v>9.6136950596966457</v>
      </c>
      <c r="G107" s="133">
        <f t="shared" ref="G107:H107" si="120">G60/G13</f>
        <v>8.2429188369614383</v>
      </c>
      <c r="H107" s="133">
        <f t="shared" si="120"/>
        <v>8.2317228300198551</v>
      </c>
      <c r="I107" s="133">
        <f t="shared" ref="I107" si="121">I60/I13</f>
        <v>9.3616959214298241</v>
      </c>
      <c r="J107" s="125">
        <f t="shared" si="108"/>
        <v>9.5987192835762674</v>
      </c>
      <c r="K107" s="200">
        <f t="shared" si="105"/>
        <v>9.5892608261733407</v>
      </c>
      <c r="L107" s="185">
        <f t="shared" si="105"/>
        <v>10.660761203741853</v>
      </c>
      <c r="N107" s="23">
        <f t="shared" si="111"/>
        <v>0.11173962174893738</v>
      </c>
    </row>
    <row r="108" spans="1:14" ht="20.100000000000001" customHeight="1" x14ac:dyDescent="0.25">
      <c r="A108" s="24"/>
      <c r="B108" t="s">
        <v>84</v>
      </c>
      <c r="C108" s="243">
        <f t="shared" si="108"/>
        <v>3.0953912056548618</v>
      </c>
      <c r="D108" s="244">
        <f t="shared" si="108"/>
        <v>3.3200263100197325</v>
      </c>
      <c r="E108" s="244">
        <f t="shared" si="105"/>
        <v>3.6903177549043553</v>
      </c>
      <c r="F108" s="244">
        <f t="shared" si="105"/>
        <v>4.3069578701672899</v>
      </c>
      <c r="G108" s="244">
        <f t="shared" ref="G108:H108" si="122">G61/G14</f>
        <v>4.2622011758617395</v>
      </c>
      <c r="H108" s="244">
        <f t="shared" si="122"/>
        <v>4.9193612140188803</v>
      </c>
      <c r="I108" s="244">
        <f t="shared" ref="I108" si="123">I61/I14</f>
        <v>6.7154106489742134</v>
      </c>
      <c r="J108" s="118">
        <f t="shared" si="108"/>
        <v>6.8872579659323767</v>
      </c>
      <c r="K108" s="165">
        <f t="shared" si="105"/>
        <v>6.9218577831255521</v>
      </c>
      <c r="L108" s="184">
        <f t="shared" si="105"/>
        <v>7.1374012600029877</v>
      </c>
      <c r="N108" s="241">
        <f t="shared" si="111"/>
        <v>3.1139541381924683E-2</v>
      </c>
    </row>
    <row r="109" spans="1:14" ht="20.100000000000001" customHeight="1" thickBot="1" x14ac:dyDescent="0.3">
      <c r="A109" s="24"/>
      <c r="B109" t="s">
        <v>85</v>
      </c>
      <c r="C109" s="243">
        <f t="shared" si="108"/>
        <v>7.9282096311864461</v>
      </c>
      <c r="D109" s="244">
        <f t="shared" si="108"/>
        <v>8.3158148933040881</v>
      </c>
      <c r="E109" s="244">
        <f t="shared" si="105"/>
        <v>9.0236172501803296</v>
      </c>
      <c r="F109" s="244">
        <f t="shared" si="105"/>
        <v>9.9096961216331767</v>
      </c>
      <c r="G109" s="244">
        <f t="shared" ref="G109:H109" si="124">G62/G15</f>
        <v>8.3933711227516969</v>
      </c>
      <c r="H109" s="244">
        <f t="shared" si="124"/>
        <v>8.3582609434560293</v>
      </c>
      <c r="I109" s="244">
        <f t="shared" ref="I109" si="125">I62/I15</f>
        <v>9.4455460369692794</v>
      </c>
      <c r="J109" s="118">
        <f t="shared" si="108"/>
        <v>9.678885850552815</v>
      </c>
      <c r="K109" s="165">
        <f t="shared" si="105"/>
        <v>9.669310713945185</v>
      </c>
      <c r="L109" s="184">
        <f t="shared" si="105"/>
        <v>10.740538031128279</v>
      </c>
      <c r="N109" s="34">
        <f t="shared" si="111"/>
        <v>0.11078631650942385</v>
      </c>
    </row>
    <row r="110" spans="1:14" ht="20.100000000000001" customHeight="1" thickBot="1" x14ac:dyDescent="0.3">
      <c r="A110" s="5" t="s">
        <v>8</v>
      </c>
      <c r="B110" s="6"/>
      <c r="C110" s="113">
        <f t="shared" si="108"/>
        <v>3.5011749527715064</v>
      </c>
      <c r="D110" s="133">
        <f t="shared" si="108"/>
        <v>2.6659959758551306</v>
      </c>
      <c r="E110" s="133">
        <f t="shared" si="105"/>
        <v>2.6054427545742298</v>
      </c>
      <c r="F110" s="133">
        <f t="shared" si="105"/>
        <v>2.2210337066591532</v>
      </c>
      <c r="G110" s="133">
        <f t="shared" ref="G110" si="126">G63/G16</f>
        <v>2.3463848720800891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84</v>
      </c>
      <c r="C111" s="243">
        <f t="shared" si="108"/>
        <v>3.5011749527715064</v>
      </c>
      <c r="D111" s="244">
        <f t="shared" si="108"/>
        <v>2.6659959758551306</v>
      </c>
      <c r="E111" s="244">
        <f t="shared" si="105"/>
        <v>2.6054427545742298</v>
      </c>
      <c r="F111" s="244">
        <f t="shared" si="105"/>
        <v>2.2210337066591532</v>
      </c>
      <c r="G111" s="244">
        <f t="shared" ref="G111" si="127">G64/G17</f>
        <v>2.3463848720800891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08"/>
        <v>10.028136994390316</v>
      </c>
      <c r="D112" s="133">
        <f t="shared" si="108"/>
        <v>6.7565890903751562</v>
      </c>
      <c r="E112" s="133">
        <f t="shared" si="105"/>
        <v>7.4121746431570106</v>
      </c>
      <c r="F112" s="133">
        <f t="shared" si="105"/>
        <v>8.079265819361817</v>
      </c>
      <c r="G112" s="133">
        <f t="shared" ref="G112:H112" si="128">G65/G18</f>
        <v>8.3333518036238718</v>
      </c>
      <c r="H112" s="133">
        <f t="shared" si="128"/>
        <v>7.0151195176445382</v>
      </c>
      <c r="I112" s="133">
        <f t="shared" ref="I112" si="129">I65/I18</f>
        <v>8.2168874194901615</v>
      </c>
      <c r="J112" s="125">
        <f t="shared" si="108"/>
        <v>9.429345180695087</v>
      </c>
      <c r="K112" s="200">
        <f t="shared" si="105"/>
        <v>9.3766028998567741</v>
      </c>
      <c r="L112" s="185">
        <f t="shared" si="105"/>
        <v>10.316794947973527</v>
      </c>
      <c r="N112" s="23">
        <f t="shared" si="111"/>
        <v>0.10027000803575827</v>
      </c>
    </row>
    <row r="113" spans="1:14" ht="20.100000000000001" customHeight="1" x14ac:dyDescent="0.25">
      <c r="A113" s="24"/>
      <c r="B113" t="s">
        <v>84</v>
      </c>
      <c r="C113" s="243">
        <f t="shared" si="108"/>
        <v>10.740341753343239</v>
      </c>
      <c r="D113" s="244">
        <f t="shared" si="108"/>
        <v>6.7255351331530457</v>
      </c>
      <c r="E113" s="244">
        <f t="shared" si="105"/>
        <v>6.4315730019768429</v>
      </c>
      <c r="F113" s="244">
        <f t="shared" si="105"/>
        <v>7.5746706032697304</v>
      </c>
      <c r="G113" s="244">
        <f t="shared" ref="G113:H113" si="130">G66/G19</f>
        <v>7.2486208798786373</v>
      </c>
      <c r="H113" s="244">
        <f t="shared" si="130"/>
        <v>6.6711844915393463</v>
      </c>
      <c r="I113" s="244">
        <f t="shared" ref="I113" si="131">I66/I19</f>
        <v>8.0686556244417034</v>
      </c>
      <c r="J113" s="118">
        <f t="shared" si="108"/>
        <v>8.8304782260569805</v>
      </c>
      <c r="K113" s="165">
        <f t="shared" si="105"/>
        <v>8.9271576933780068</v>
      </c>
      <c r="L113" s="184">
        <f t="shared" si="105"/>
        <v>10.773122178762698</v>
      </c>
      <c r="N113" s="241">
        <f t="shared" si="111"/>
        <v>0.20678076368629533</v>
      </c>
    </row>
    <row r="114" spans="1:14" ht="20.100000000000001" customHeight="1" thickBot="1" x14ac:dyDescent="0.3">
      <c r="A114" s="24"/>
      <c r="B114" t="s">
        <v>85</v>
      </c>
      <c r="C114" s="243">
        <f t="shared" si="108"/>
        <v>5.0751526538280887</v>
      </c>
      <c r="D114" s="244">
        <f t="shared" si="108"/>
        <v>6.8814746543778798</v>
      </c>
      <c r="E114" s="244">
        <f t="shared" si="105"/>
        <v>10.251349141455437</v>
      </c>
      <c r="F114" s="244">
        <f t="shared" si="105"/>
        <v>9.7409664780148013</v>
      </c>
      <c r="G114" s="244">
        <f t="shared" ref="G114:H114" si="132">G67/G20</f>
        <v>9.5849544496161041</v>
      </c>
      <c r="H114" s="244">
        <f t="shared" si="132"/>
        <v>8.0210210210210207</v>
      </c>
      <c r="I114" s="244">
        <f t="shared" ref="I114" si="133">I67/I20</f>
        <v>9.0422061586568265</v>
      </c>
      <c r="J114" s="118">
        <f t="shared" si="108"/>
        <v>11.663106206242043</v>
      </c>
      <c r="K114" s="165">
        <f t="shared" si="105"/>
        <v>11.255777479006412</v>
      </c>
      <c r="L114" s="184">
        <f t="shared" si="105"/>
        <v>8.7781286354016999</v>
      </c>
      <c r="N114" s="34">
        <f t="shared" si="111"/>
        <v>-0.22012240809005607</v>
      </c>
    </row>
    <row r="115" spans="1:14" ht="20.100000000000001" customHeight="1" thickBot="1" x14ac:dyDescent="0.3">
      <c r="A115" s="5" t="s">
        <v>18</v>
      </c>
      <c r="B115" s="6"/>
      <c r="C115" s="113">
        <f t="shared" si="108"/>
        <v>2.5565231547833585</v>
      </c>
      <c r="D115" s="133">
        <f t="shared" si="108"/>
        <v>3.3287498623254157</v>
      </c>
      <c r="E115" s="133">
        <f t="shared" si="105"/>
        <v>3.2278217788349703</v>
      </c>
      <c r="F115" s="133">
        <f t="shared" si="105"/>
        <v>3.3963630686523398</v>
      </c>
      <c r="G115" s="133">
        <f t="shared" ref="G115:H115" si="134">G68/G21</f>
        <v>3.9662012137958258</v>
      </c>
      <c r="H115" s="133">
        <f t="shared" si="134"/>
        <v>5.4860148948133372</v>
      </c>
      <c r="I115" s="133">
        <f t="shared" ref="I115" si="135">I68/I21</f>
        <v>7.765469452492014</v>
      </c>
      <c r="J115" s="125">
        <f t="shared" si="108"/>
        <v>6.7256447524138974</v>
      </c>
      <c r="K115" s="200">
        <f t="shared" si="105"/>
        <v>6.63656272363529</v>
      </c>
      <c r="L115" s="185">
        <f t="shared" si="105"/>
        <v>7.6990174932949627</v>
      </c>
      <c r="N115" s="23">
        <f t="shared" si="111"/>
        <v>0.16009112154939373</v>
      </c>
    </row>
    <row r="116" spans="1:14" ht="20.100000000000001" customHeight="1" x14ac:dyDescent="0.25">
      <c r="A116" s="24"/>
      <c r="B116" t="s">
        <v>84</v>
      </c>
      <c r="C116" s="243">
        <f t="shared" si="108"/>
        <v>1.7939831246105165</v>
      </c>
      <c r="D116" s="244">
        <f t="shared" si="108"/>
        <v>2.0244388159548348</v>
      </c>
      <c r="E116" s="244">
        <f t="shared" si="105"/>
        <v>1.8923411589803139</v>
      </c>
      <c r="F116" s="244">
        <f t="shared" si="105"/>
        <v>2.0508635241518101</v>
      </c>
      <c r="G116" s="244">
        <f t="shared" ref="G116:H116" si="136">G69/G22</f>
        <v>2.6179499326365159</v>
      </c>
      <c r="H116" s="244">
        <f t="shared" si="136"/>
        <v>3.412603883754878</v>
      </c>
      <c r="I116" s="244">
        <f t="shared" ref="I116" si="137">I69/I22</f>
        <v>6.1624966190750197</v>
      </c>
      <c r="J116" s="118">
        <f t="shared" si="108"/>
        <v>7.9501487809695055</v>
      </c>
      <c r="K116" s="165">
        <f t="shared" si="105"/>
        <v>7.4710904518981458</v>
      </c>
      <c r="L116" s="184">
        <f t="shared" si="105"/>
        <v>11.43469796161234</v>
      </c>
      <c r="N116" s="241">
        <f t="shared" si="111"/>
        <v>0.53052597010215263</v>
      </c>
    </row>
    <row r="117" spans="1:14" ht="20.100000000000001" customHeight="1" thickBot="1" x14ac:dyDescent="0.3">
      <c r="A117" s="24"/>
      <c r="B117" t="s">
        <v>85</v>
      </c>
      <c r="C117" s="243">
        <f t="shared" si="108"/>
        <v>4.7092063606274284</v>
      </c>
      <c r="D117" s="244">
        <f t="shared" si="108"/>
        <v>6.0770926186964775</v>
      </c>
      <c r="E117" s="244">
        <f t="shared" si="108"/>
        <v>6.6705595715119905</v>
      </c>
      <c r="F117" s="244">
        <f t="shared" si="108"/>
        <v>6.1223362192028423</v>
      </c>
      <c r="G117" s="244">
        <f t="shared" ref="G117:H117" si="138">G70/G23</f>
        <v>5.8859287395472553</v>
      </c>
      <c r="H117" s="244">
        <f t="shared" si="138"/>
        <v>7.2242987464468031</v>
      </c>
      <c r="I117" s="244">
        <f t="shared" ref="I117" si="139">I70/I23</f>
        <v>8.3236142777571231</v>
      </c>
      <c r="J117" s="118">
        <f t="shared" si="108"/>
        <v>6.5388010353723161</v>
      </c>
      <c r="K117" s="165">
        <f t="shared" si="108"/>
        <v>6.4953138515372704</v>
      </c>
      <c r="L117" s="184">
        <f t="shared" si="108"/>
        <v>7.1985257880991904</v>
      </c>
      <c r="N117" s="34">
        <f t="shared" si="111"/>
        <v>0.10826450463136408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0">C71/C24</f>
        <v>5.3955760221934037</v>
      </c>
      <c r="D118" s="133">
        <f t="shared" si="140"/>
        <v>5.1799325929553977</v>
      </c>
      <c r="E118" s="133">
        <f t="shared" si="140"/>
        <v>4.7635860641355796</v>
      </c>
      <c r="F118" s="133">
        <f t="shared" si="140"/>
        <v>4.9454734137691387</v>
      </c>
      <c r="G118" s="133">
        <f t="shared" ref="G118:H118" si="141">G71/G24</f>
        <v>4.481723753518013</v>
      </c>
      <c r="H118" s="133">
        <f t="shared" si="141"/>
        <v>4.4946541404210185</v>
      </c>
      <c r="I118" s="133">
        <f t="shared" ref="I118" si="142">I71/I24</f>
        <v>5.5741478215130327</v>
      </c>
      <c r="J118" s="125">
        <f t="shared" si="140"/>
        <v>6.4533089955749254</v>
      </c>
      <c r="K118" s="200">
        <f t="shared" si="140"/>
        <v>6.4410537547482098</v>
      </c>
      <c r="L118" s="185">
        <f t="shared" si="140"/>
        <v>7.5016314978981136</v>
      </c>
      <c r="N118" s="23">
        <f t="shared" si="111"/>
        <v>0.16465904237611245</v>
      </c>
    </row>
    <row r="119" spans="1:14" ht="20.100000000000001" customHeight="1" x14ac:dyDescent="0.25">
      <c r="A119" s="24"/>
      <c r="B119" t="s">
        <v>84</v>
      </c>
      <c r="C119" s="243">
        <f t="shared" si="140"/>
        <v>2.3501310250034941</v>
      </c>
      <c r="D119" s="244">
        <f t="shared" si="140"/>
        <v>1.7205061094403147</v>
      </c>
      <c r="E119" s="244">
        <f t="shared" si="140"/>
        <v>2.0100056006192144</v>
      </c>
      <c r="F119" s="244">
        <f t="shared" si="140"/>
        <v>2.230289238526634</v>
      </c>
      <c r="G119" s="244">
        <f t="shared" ref="G119:H119" si="143">G72/G25</f>
        <v>2.174360812613283</v>
      </c>
      <c r="H119" s="244">
        <f t="shared" si="143"/>
        <v>2.1928423228582279</v>
      </c>
      <c r="I119" s="244">
        <f t="shared" ref="I119" si="144">I72/I25</f>
        <v>2.317559486915894</v>
      </c>
      <c r="J119" s="118">
        <f t="shared" si="140"/>
        <v>2.540079440729154</v>
      </c>
      <c r="K119" s="165">
        <f t="shared" si="140"/>
        <v>2.5295122985918899</v>
      </c>
      <c r="L119" s="184">
        <f t="shared" si="140"/>
        <v>2.2572053404159695</v>
      </c>
      <c r="N119" s="241">
        <f t="shared" si="111"/>
        <v>-0.10765196054887978</v>
      </c>
    </row>
    <row r="120" spans="1:14" ht="20.100000000000001" customHeight="1" thickBot="1" x14ac:dyDescent="0.3">
      <c r="A120" s="24"/>
      <c r="B120" t="s">
        <v>85</v>
      </c>
      <c r="C120" s="243">
        <f t="shared" si="140"/>
        <v>6.4409355529930119</v>
      </c>
      <c r="D120" s="244">
        <f t="shared" si="140"/>
        <v>6.5434216445544982</v>
      </c>
      <c r="E120" s="244">
        <f t="shared" si="140"/>
        <v>6.7307329000306231</v>
      </c>
      <c r="F120" s="244">
        <f t="shared" si="140"/>
        <v>6.7560384242543554</v>
      </c>
      <c r="G120" s="244">
        <f t="shared" ref="G120:H120" si="145">G73/G26</f>
        <v>5.5997589547336375</v>
      </c>
      <c r="H120" s="244">
        <f t="shared" si="145"/>
        <v>5.4410568685003211</v>
      </c>
      <c r="I120" s="244">
        <f t="shared" ref="I120" si="146">I73/I26</f>
        <v>6.7954482721583727</v>
      </c>
      <c r="J120" s="118">
        <f t="shared" si="140"/>
        <v>7.6030835408257866</v>
      </c>
      <c r="K120" s="165">
        <f t="shared" si="140"/>
        <v>7.6484231775125968</v>
      </c>
      <c r="L120" s="184">
        <f t="shared" si="140"/>
        <v>8.7457115500057032</v>
      </c>
      <c r="N120" s="34">
        <f t="shared" si="111"/>
        <v>0.14346595984898997</v>
      </c>
    </row>
    <row r="121" spans="1:14" ht="20.100000000000001" customHeight="1" thickBot="1" x14ac:dyDescent="0.3">
      <c r="A121" s="5" t="s">
        <v>83</v>
      </c>
      <c r="B121" s="6"/>
      <c r="C121" s="113">
        <f t="shared" si="140"/>
        <v>5.2504744138606689</v>
      </c>
      <c r="D121" s="133">
        <f t="shared" si="140"/>
        <v>5.4676832997077218</v>
      </c>
      <c r="E121" s="133">
        <f t="shared" si="140"/>
        <v>4.886341132332082</v>
      </c>
      <c r="F121" s="133">
        <f t="shared" si="140"/>
        <v>6.1665436493752672</v>
      </c>
      <c r="G121" s="133">
        <f t="shared" ref="G121:H121" si="147">G74/G27</f>
        <v>6.0691196351111474</v>
      </c>
      <c r="H121" s="133">
        <f t="shared" si="147"/>
        <v>5.1573648389618274</v>
      </c>
      <c r="I121" s="133">
        <f t="shared" ref="I121" si="148">I74/I27</f>
        <v>5.1480314282555728</v>
      </c>
      <c r="J121" s="125">
        <f t="shared" si="140"/>
        <v>5.6030323901360788</v>
      </c>
      <c r="K121" s="200">
        <f t="shared" si="140"/>
        <v>5.3065425477604338</v>
      </c>
      <c r="L121" s="185">
        <f t="shared" si="140"/>
        <v>8.1783169236520532</v>
      </c>
      <c r="N121" s="23">
        <f t="shared" si="111"/>
        <v>0.54117617074485147</v>
      </c>
    </row>
    <row r="122" spans="1:14" ht="20.100000000000001" customHeight="1" x14ac:dyDescent="0.25">
      <c r="A122" s="24"/>
      <c r="B122" t="s">
        <v>84</v>
      </c>
      <c r="C122" s="243">
        <f t="shared" si="140"/>
        <v>2.426612205670351</v>
      </c>
      <c r="D122" s="244">
        <f t="shared" si="140"/>
        <v>2.9680003511621273</v>
      </c>
      <c r="E122" s="244">
        <f t="shared" si="140"/>
        <v>3.2657471766053794</v>
      </c>
      <c r="F122" s="244">
        <f t="shared" si="140"/>
        <v>3.078029076092117</v>
      </c>
      <c r="G122" s="244">
        <f t="shared" ref="G122:H122" si="149">G75/G28</f>
        <v>3.2907027153363919</v>
      </c>
      <c r="H122" s="244">
        <f t="shared" si="149"/>
        <v>2.7581557874861118</v>
      </c>
      <c r="I122" s="244">
        <f t="shared" ref="I122" si="150">I75/I28</f>
        <v>2.6779840958463144</v>
      </c>
      <c r="J122" s="118">
        <f t="shared" si="140"/>
        <v>2.630450625965425</v>
      </c>
      <c r="K122" s="165">
        <f t="shared" si="140"/>
        <v>2.5090644751634876</v>
      </c>
      <c r="L122" s="184">
        <f t="shared" si="140"/>
        <v>3.1087210309337761</v>
      </c>
      <c r="N122" s="241">
        <f t="shared" si="111"/>
        <v>0.23899607272197163</v>
      </c>
    </row>
    <row r="123" spans="1:14" ht="20.100000000000001" customHeight="1" thickBot="1" x14ac:dyDescent="0.3">
      <c r="A123" s="24"/>
      <c r="B123" t="s">
        <v>85</v>
      </c>
      <c r="C123" s="243">
        <f t="shared" si="140"/>
        <v>6.3447256205426141</v>
      </c>
      <c r="D123" s="244">
        <f t="shared" si="140"/>
        <v>6.1702237903723258</v>
      </c>
      <c r="E123" s="244">
        <f t="shared" si="140"/>
        <v>7.2638373075839455</v>
      </c>
      <c r="F123" s="244">
        <f t="shared" si="140"/>
        <v>8.2943623749644892</v>
      </c>
      <c r="G123" s="244">
        <f t="shared" ref="G123:H123" si="151">G76/G29</f>
        <v>7.3281471270022669</v>
      </c>
      <c r="H123" s="244">
        <f t="shared" si="151"/>
        <v>6.4263712942057687</v>
      </c>
      <c r="I123" s="244">
        <f t="shared" ref="I123" si="152">I76/I29</f>
        <v>6.1582181167073093</v>
      </c>
      <c r="J123" s="118">
        <f t="shared" si="140"/>
        <v>6.8209073568833665</v>
      </c>
      <c r="K123" s="165">
        <f t="shared" si="140"/>
        <v>6.6175472638519226</v>
      </c>
      <c r="L123" s="184">
        <f t="shared" si="140"/>
        <v>9.5029449906551378</v>
      </c>
      <c r="N123" s="34">
        <f t="shared" si="111"/>
        <v>0.43602223176622862</v>
      </c>
    </row>
    <row r="124" spans="1:14" ht="20.100000000000001" customHeight="1" thickBot="1" x14ac:dyDescent="0.3">
      <c r="A124" s="5" t="s">
        <v>9</v>
      </c>
      <c r="B124" s="6"/>
      <c r="C124" s="113">
        <f t="shared" si="140"/>
        <v>4.2926865832174128</v>
      </c>
      <c r="D124" s="133">
        <f t="shared" si="140"/>
        <v>4.3303673697966829</v>
      </c>
      <c r="E124" s="133">
        <f t="shared" si="140"/>
        <v>4.5876927752226218</v>
      </c>
      <c r="F124" s="133">
        <f t="shared" si="140"/>
        <v>4.4357436801881249</v>
      </c>
      <c r="G124" s="133">
        <f t="shared" ref="G124:H124" si="153">G77/G30</f>
        <v>3.9297965280126252</v>
      </c>
      <c r="H124" s="133">
        <f t="shared" si="153"/>
        <v>4.5109499253330583</v>
      </c>
      <c r="I124" s="133">
        <f t="shared" ref="I124" si="154">I77/I30</f>
        <v>5.3986237798745069</v>
      </c>
      <c r="J124" s="125">
        <f t="shared" si="140"/>
        <v>5.5111565009316994</v>
      </c>
      <c r="K124" s="200">
        <f t="shared" si="140"/>
        <v>5.5534803767435656</v>
      </c>
      <c r="L124" s="185">
        <f t="shared" si="140"/>
        <v>5.7969349981869769</v>
      </c>
      <c r="N124" s="23">
        <f t="shared" si="111"/>
        <v>4.3838206841052614E-2</v>
      </c>
    </row>
    <row r="125" spans="1:14" ht="20.100000000000001" customHeight="1" x14ac:dyDescent="0.25">
      <c r="A125" s="24"/>
      <c r="B125" t="s">
        <v>84</v>
      </c>
      <c r="C125" s="243">
        <f t="shared" si="140"/>
        <v>4.0448386420193048</v>
      </c>
      <c r="D125" s="244">
        <f t="shared" si="140"/>
        <v>4.1957895610596871</v>
      </c>
      <c r="E125" s="244">
        <f t="shared" si="140"/>
        <v>4.4812776538001158</v>
      </c>
      <c r="F125" s="244">
        <f t="shared" si="140"/>
        <v>4.2935108295435862</v>
      </c>
      <c r="G125" s="244">
        <f t="shared" ref="G125:H125" si="155">G78/G31</f>
        <v>3.8041683885677293</v>
      </c>
      <c r="H125" s="244">
        <f t="shared" si="155"/>
        <v>4.2428125624244348</v>
      </c>
      <c r="I125" s="244">
        <f t="shared" ref="I125" si="156">I78/I31</f>
        <v>5.1500747856090285</v>
      </c>
      <c r="J125" s="118">
        <f t="shared" si="140"/>
        <v>5.1939463742902516</v>
      </c>
      <c r="K125" s="165">
        <f t="shared" si="140"/>
        <v>5.2273646382435208</v>
      </c>
      <c r="L125" s="184">
        <f t="shared" si="140"/>
        <v>5.4507467745282243</v>
      </c>
      <c r="N125" s="241">
        <f t="shared" si="111"/>
        <v>4.2733222521045236E-2</v>
      </c>
    </row>
    <row r="126" spans="1:14" ht="20.100000000000001" customHeight="1" thickBot="1" x14ac:dyDescent="0.3">
      <c r="A126" s="24"/>
      <c r="B126" t="s">
        <v>85</v>
      </c>
      <c r="C126" s="243">
        <f t="shared" si="140"/>
        <v>7.6566687365798547</v>
      </c>
      <c r="D126" s="244">
        <f t="shared" si="140"/>
        <v>7.3523255133109533</v>
      </c>
      <c r="E126" s="244">
        <f t="shared" si="140"/>
        <v>6.8398369907983891</v>
      </c>
      <c r="F126" s="244">
        <f t="shared" si="140"/>
        <v>6.3968908904375734</v>
      </c>
      <c r="G126" s="244">
        <f t="shared" ref="G126:H126" si="157">G79/G32</f>
        <v>7.4706466654434793</v>
      </c>
      <c r="H126" s="244">
        <f t="shared" si="157"/>
        <v>8.7881363440959017</v>
      </c>
      <c r="I126" s="244">
        <f t="shared" ref="I126" si="158">I79/I32</f>
        <v>8.4179539458396757</v>
      </c>
      <c r="J126" s="118">
        <f t="shared" si="140"/>
        <v>9.068368635703294</v>
      </c>
      <c r="K126" s="165">
        <f t="shared" si="140"/>
        <v>8.8841469907080945</v>
      </c>
      <c r="L126" s="184">
        <f t="shared" si="140"/>
        <v>10.980661474669363</v>
      </c>
      <c r="N126" s="34">
        <f t="shared" si="111"/>
        <v>0.23598376818326028</v>
      </c>
    </row>
    <row r="127" spans="1:14" ht="20.100000000000001" customHeight="1" thickBot="1" x14ac:dyDescent="0.3">
      <c r="A127" s="5" t="s">
        <v>12</v>
      </c>
      <c r="B127" s="6"/>
      <c r="C127" s="113">
        <f t="shared" si="140"/>
        <v>3.7574468322224552</v>
      </c>
      <c r="D127" s="133">
        <f t="shared" si="140"/>
        <v>3.7704534225375128</v>
      </c>
      <c r="E127" s="133">
        <f t="shared" si="140"/>
        <v>3.7531063004621421</v>
      </c>
      <c r="F127" s="133">
        <f t="shared" si="140"/>
        <v>3.227103290015922</v>
      </c>
      <c r="G127" s="133">
        <f t="shared" ref="G127:H127" si="159">G80/G33</f>
        <v>3.0572923623670283</v>
      </c>
      <c r="H127" s="133">
        <f t="shared" si="159"/>
        <v>3.1149493838906142</v>
      </c>
      <c r="I127" s="133">
        <f t="shared" ref="I127" si="160">I80/I33</f>
        <v>3.6902008966201065</v>
      </c>
      <c r="J127" s="125">
        <f t="shared" si="140"/>
        <v>4.1564843494299168</v>
      </c>
      <c r="K127" s="200">
        <f t="shared" si="140"/>
        <v>4.0611401377704528</v>
      </c>
      <c r="L127" s="185">
        <f t="shared" si="140"/>
        <v>4.6582004326945468</v>
      </c>
      <c r="N127" s="23">
        <f t="shared" si="111"/>
        <v>0.14701790006485158</v>
      </c>
    </row>
    <row r="128" spans="1:14" ht="20.100000000000001" customHeight="1" x14ac:dyDescent="0.25">
      <c r="A128" s="24"/>
      <c r="B128" t="s">
        <v>84</v>
      </c>
      <c r="C128" s="243">
        <f t="shared" si="140"/>
        <v>3.53861967929131</v>
      </c>
      <c r="D128" s="244">
        <f t="shared" si="140"/>
        <v>3.5439717284928807</v>
      </c>
      <c r="E128" s="244">
        <f t="shared" si="140"/>
        <v>3.4984735477994975</v>
      </c>
      <c r="F128" s="244">
        <f t="shared" si="140"/>
        <v>3.0085808027050058</v>
      </c>
      <c r="G128" s="244">
        <f t="shared" ref="G128:H128" si="161">G81/G34</f>
        <v>2.842220204944089</v>
      </c>
      <c r="H128" s="244">
        <f t="shared" si="161"/>
        <v>2.8931624364411754</v>
      </c>
      <c r="I128" s="244">
        <f t="shared" ref="I128" si="162">I81/I34</f>
        <v>3.5041960708511719</v>
      </c>
      <c r="J128" s="118">
        <f t="shared" si="140"/>
        <v>3.938486909713947</v>
      </c>
      <c r="K128" s="165">
        <f t="shared" si="140"/>
        <v>3.853823920445858</v>
      </c>
      <c r="L128" s="184">
        <f t="shared" si="140"/>
        <v>4.3951755593213555</v>
      </c>
      <c r="N128" s="42">
        <f t="shared" si="111"/>
        <v>0.14047129553673726</v>
      </c>
    </row>
    <row r="129" spans="1:14" ht="20.100000000000001" customHeight="1" thickBot="1" x14ac:dyDescent="0.3">
      <c r="A129" s="24"/>
      <c r="B129" t="s">
        <v>85</v>
      </c>
      <c r="C129" s="243">
        <f t="shared" si="140"/>
        <v>5.8274869076041673</v>
      </c>
      <c r="D129" s="244">
        <f t="shared" si="140"/>
        <v>6.1706525810709572</v>
      </c>
      <c r="E129" s="244">
        <f t="shared" si="140"/>
        <v>6.5230090224699726</v>
      </c>
      <c r="F129" s="244">
        <f t="shared" si="140"/>
        <v>7.1176370073806776</v>
      </c>
      <c r="G129" s="244">
        <f t="shared" ref="G129:H129" si="163">G82/G35</f>
        <v>6.7284532229279463</v>
      </c>
      <c r="H129" s="244">
        <f t="shared" si="163"/>
        <v>6.9926549776795479</v>
      </c>
      <c r="I129" s="244">
        <f t="shared" ref="I129" si="164">I82/I35</f>
        <v>7.5927295524489384</v>
      </c>
      <c r="J129" s="118">
        <f t="shared" si="140"/>
        <v>7.7065639069806444</v>
      </c>
      <c r="K129" s="165">
        <f t="shared" si="140"/>
        <v>7.6572743580929297</v>
      </c>
      <c r="L129" s="184">
        <f t="shared" si="140"/>
        <v>9.0888848582351756</v>
      </c>
      <c r="N129" s="159">
        <f t="shared" si="111"/>
        <v>0.18696084705769814</v>
      </c>
    </row>
    <row r="130" spans="1:14" ht="20.100000000000001" customHeight="1" thickBot="1" x14ac:dyDescent="0.3">
      <c r="A130" s="5" t="s">
        <v>11</v>
      </c>
      <c r="B130" s="6"/>
      <c r="C130" s="113">
        <f t="shared" si="140"/>
        <v>3.4995901302247181</v>
      </c>
      <c r="D130" s="133">
        <f t="shared" si="140"/>
        <v>3.6172306493557351</v>
      </c>
      <c r="E130" s="133">
        <f t="shared" si="140"/>
        <v>3.6593951137034177</v>
      </c>
      <c r="F130" s="133">
        <f t="shared" si="140"/>
        <v>3.8105394511720654</v>
      </c>
      <c r="G130" s="133">
        <f t="shared" ref="G130:H130" si="165">G83/G36</f>
        <v>3.4404899265721021</v>
      </c>
      <c r="H130" s="133">
        <f t="shared" si="165"/>
        <v>3.5800973454808123</v>
      </c>
      <c r="I130" s="133">
        <f t="shared" ref="I130" si="166">I83/I36</f>
        <v>4.0205059572595916</v>
      </c>
      <c r="J130" s="125">
        <f t="shared" si="140"/>
        <v>4.1250026842739853</v>
      </c>
      <c r="K130" s="200">
        <f t="shared" si="140"/>
        <v>4.0492013769528077</v>
      </c>
      <c r="L130" s="185">
        <f t="shared" si="140"/>
        <v>4.5258409779832816</v>
      </c>
      <c r="N130" s="23">
        <f t="shared" si="111"/>
        <v>0.11771200211068904</v>
      </c>
    </row>
    <row r="131" spans="1:14" ht="20.100000000000001" customHeight="1" x14ac:dyDescent="0.25">
      <c r="A131" s="24"/>
      <c r="B131" t="s">
        <v>84</v>
      </c>
      <c r="C131" s="243">
        <f t="shared" si="140"/>
        <v>3.4083640351108162</v>
      </c>
      <c r="D131" s="244">
        <f t="shared" si="140"/>
        <v>3.5775403797372478</v>
      </c>
      <c r="E131" s="244">
        <f t="shared" si="140"/>
        <v>3.6305421680040419</v>
      </c>
      <c r="F131" s="244">
        <f t="shared" si="140"/>
        <v>3.741903559508474</v>
      </c>
      <c r="G131" s="244">
        <f t="shared" ref="G131:H131" si="167">G84/G37</f>
        <v>3.3950410876685271</v>
      </c>
      <c r="H131" s="244">
        <f t="shared" si="167"/>
        <v>3.5452806317591055</v>
      </c>
      <c r="I131" s="244">
        <f t="shared" ref="I131" si="168">I84/I37</f>
        <v>3.9997759292953976</v>
      </c>
      <c r="J131" s="118">
        <f t="shared" si="140"/>
        <v>4.0980949113022183</v>
      </c>
      <c r="K131" s="165">
        <f t="shared" si="140"/>
        <v>4.0293443961426334</v>
      </c>
      <c r="L131" s="184">
        <f t="shared" si="140"/>
        <v>4.4679451596908688</v>
      </c>
      <c r="N131" s="241">
        <f t="shared" si="111"/>
        <v>0.10885164444322905</v>
      </c>
    </row>
    <row r="132" spans="1:14" ht="20.100000000000001" customHeight="1" thickBot="1" x14ac:dyDescent="0.3">
      <c r="A132" s="24"/>
      <c r="B132" t="s">
        <v>85</v>
      </c>
      <c r="C132" s="243">
        <f t="shared" si="140"/>
        <v>4.1623226960790083</v>
      </c>
      <c r="D132" s="244">
        <f t="shared" si="140"/>
        <v>3.8915702170283808</v>
      </c>
      <c r="E132" s="244">
        <f t="shared" si="140"/>
        <v>3.874407334071523</v>
      </c>
      <c r="F132" s="244">
        <f t="shared" si="140"/>
        <v>4.2834499211833652</v>
      </c>
      <c r="G132" s="244">
        <f t="shared" ref="G132:H132" si="169">G85/G38</f>
        <v>3.7529851266160175</v>
      </c>
      <c r="H132" s="244">
        <f t="shared" si="169"/>
        <v>3.8161204085975133</v>
      </c>
      <c r="I132" s="244">
        <f t="shared" ref="I132" si="170">I85/I38</f>
        <v>4.164479185292226</v>
      </c>
      <c r="J132" s="118">
        <f t="shared" si="140"/>
        <v>4.3160436408168597</v>
      </c>
      <c r="K132" s="165">
        <f t="shared" si="140"/>
        <v>4.1919153592199008</v>
      </c>
      <c r="L132" s="184">
        <f t="shared" si="140"/>
        <v>4.9636537505133633</v>
      </c>
      <c r="N132" s="34">
        <f t="shared" si="111"/>
        <v>0.18410161588689139</v>
      </c>
    </row>
    <row r="133" spans="1:14" ht="20.100000000000001" customHeight="1" thickBot="1" x14ac:dyDescent="0.3">
      <c r="A133" s="5" t="s">
        <v>6</v>
      </c>
      <c r="B133" s="6"/>
      <c r="C133" s="113">
        <f t="shared" si="140"/>
        <v>4.721032914532131</v>
      </c>
      <c r="D133" s="133">
        <f t="shared" si="140"/>
        <v>5.2663767289432464</v>
      </c>
      <c r="E133" s="133">
        <f t="shared" si="140"/>
        <v>5.8535288582290521</v>
      </c>
      <c r="F133" s="133">
        <f t="shared" si="140"/>
        <v>6.0191776162717172</v>
      </c>
      <c r="G133" s="133">
        <f t="shared" ref="G133:H133" si="171">G86/G39</f>
        <v>5.2108803360939211</v>
      </c>
      <c r="H133" s="133">
        <f t="shared" si="171"/>
        <v>5.2995905110737507</v>
      </c>
      <c r="I133" s="133">
        <f t="shared" ref="I133" si="172">I86/I39</f>
        <v>5.9957862019725754</v>
      </c>
      <c r="J133" s="125">
        <f t="shared" si="140"/>
        <v>6.2942012744200602</v>
      </c>
      <c r="K133" s="200">
        <f t="shared" si="140"/>
        <v>6.2902735242179908</v>
      </c>
      <c r="L133" s="185">
        <f t="shared" si="140"/>
        <v>7.0605944539810945</v>
      </c>
      <c r="N133" s="23">
        <f t="shared" si="111"/>
        <v>0.12246223106154519</v>
      </c>
    </row>
    <row r="134" spans="1:14" ht="20.100000000000001" customHeight="1" x14ac:dyDescent="0.25">
      <c r="A134" s="24"/>
      <c r="B134" t="s">
        <v>84</v>
      </c>
      <c r="C134" s="243">
        <f t="shared" ref="C134:L141" si="173">C87/C40</f>
        <v>4.5598195089274833</v>
      </c>
      <c r="D134" s="244">
        <f t="shared" si="173"/>
        <v>5.1058624079565424</v>
      </c>
      <c r="E134" s="244">
        <f t="shared" si="173"/>
        <v>5.6401367347999942</v>
      </c>
      <c r="F134" s="244">
        <f t="shared" si="173"/>
        <v>5.7877716159014421</v>
      </c>
      <c r="G134" s="244">
        <f t="shared" ref="G134:H134" si="174">G87/G40</f>
        <v>5.0455744968725238</v>
      </c>
      <c r="H134" s="244">
        <f t="shared" si="174"/>
        <v>5.1280016920231288</v>
      </c>
      <c r="I134" s="244">
        <f t="shared" ref="I134" si="175">I87/I40</f>
        <v>5.8542021110627456</v>
      </c>
      <c r="J134" s="118">
        <f t="shared" si="173"/>
        <v>6.1611659157201446</v>
      </c>
      <c r="K134" s="165">
        <f t="shared" si="173"/>
        <v>6.1508716662972169</v>
      </c>
      <c r="L134" s="184">
        <f t="shared" si="173"/>
        <v>6.9642514126923487</v>
      </c>
      <c r="N134" s="241">
        <f t="shared" si="111"/>
        <v>0.13223812664665477</v>
      </c>
    </row>
    <row r="135" spans="1:14" ht="20.100000000000001" customHeight="1" thickBot="1" x14ac:dyDescent="0.3">
      <c r="A135" s="24"/>
      <c r="B135" t="s">
        <v>85</v>
      </c>
      <c r="C135" s="243">
        <f t="shared" si="173"/>
        <v>5.1458242243880852</v>
      </c>
      <c r="D135" s="244">
        <f t="shared" si="173"/>
        <v>5.7257321272227033</v>
      </c>
      <c r="E135" s="244">
        <f t="shared" si="173"/>
        <v>6.5239417624862801</v>
      </c>
      <c r="F135" s="244">
        <f t="shared" si="173"/>
        <v>6.7535079756300425</v>
      </c>
      <c r="G135" s="244">
        <f t="shared" ref="G135:H135" si="176">G88/G41</f>
        <v>5.7534669784268271</v>
      </c>
      <c r="H135" s="244">
        <f t="shared" si="176"/>
        <v>5.8753001646754095</v>
      </c>
      <c r="I135" s="244">
        <f t="shared" ref="I135" si="177">I88/I41</f>
        <v>6.4441549825934885</v>
      </c>
      <c r="J135" s="118">
        <f t="shared" si="173"/>
        <v>6.6989445938554164</v>
      </c>
      <c r="K135" s="165">
        <f t="shared" si="173"/>
        <v>6.7201559168013558</v>
      </c>
      <c r="L135" s="184">
        <f t="shared" si="173"/>
        <v>7.3656641258125246</v>
      </c>
      <c r="N135" s="34">
        <f t="shared" si="111"/>
        <v>9.6055540526568062E-2</v>
      </c>
    </row>
    <row r="136" spans="1:14" ht="20.100000000000001" customHeight="1" thickBot="1" x14ac:dyDescent="0.3">
      <c r="A136" s="5" t="s">
        <v>7</v>
      </c>
      <c r="B136" s="6"/>
      <c r="C136" s="113">
        <f t="shared" si="173"/>
        <v>13.606317179877836</v>
      </c>
      <c r="D136" s="133">
        <f t="shared" si="173"/>
        <v>12.864860068951531</v>
      </c>
      <c r="E136" s="133">
        <f t="shared" si="173"/>
        <v>15.569859982213398</v>
      </c>
      <c r="F136" s="133">
        <f t="shared" si="173"/>
        <v>14.675860440346899</v>
      </c>
      <c r="G136" s="133">
        <f t="shared" ref="G136:H136" si="178">G89/G42</f>
        <v>13.064319030268306</v>
      </c>
      <c r="H136" s="133">
        <f t="shared" si="178"/>
        <v>12.607329984578895</v>
      </c>
      <c r="I136" s="133">
        <f t="shared" ref="I136" si="179">I89/I42</f>
        <v>13.157231400563711</v>
      </c>
      <c r="J136" s="125">
        <f t="shared" si="173"/>
        <v>14.185939738302395</v>
      </c>
      <c r="K136" s="200">
        <f t="shared" si="173"/>
        <v>13.762572970881983</v>
      </c>
      <c r="L136" s="185">
        <f t="shared" si="173"/>
        <v>17.166384732544266</v>
      </c>
      <c r="N136" s="23">
        <f t="shared" si="111"/>
        <v>0.24732379394927539</v>
      </c>
    </row>
    <row r="137" spans="1:14" ht="20.100000000000001" customHeight="1" x14ac:dyDescent="0.25">
      <c r="A137" s="24"/>
      <c r="B137" t="s">
        <v>84</v>
      </c>
      <c r="C137" s="243">
        <f t="shared" si="173"/>
        <v>14.350304107937331</v>
      </c>
      <c r="D137" s="244">
        <f t="shared" si="173"/>
        <v>13.254032344608516</v>
      </c>
      <c r="E137" s="244">
        <f t="shared" si="173"/>
        <v>16.005821971273939</v>
      </c>
      <c r="F137" s="244">
        <f t="shared" si="173"/>
        <v>14.962971699296874</v>
      </c>
      <c r="G137" s="244">
        <f t="shared" ref="G137:H137" si="180">G90/G43</f>
        <v>13.322338568935427</v>
      </c>
      <c r="H137" s="244">
        <f t="shared" si="180"/>
        <v>12.841002476640774</v>
      </c>
      <c r="I137" s="244">
        <f t="shared" ref="I137" si="181">I90/I43</f>
        <v>13.308160815788185</v>
      </c>
      <c r="J137" s="118">
        <f t="shared" si="173"/>
        <v>14.289349654818613</v>
      </c>
      <c r="K137" s="165">
        <f t="shared" si="173"/>
        <v>13.863378545136021</v>
      </c>
      <c r="L137" s="184">
        <f t="shared" si="173"/>
        <v>17.292671600085328</v>
      </c>
      <c r="N137" s="241">
        <f t="shared" si="111"/>
        <v>0.24736344346252287</v>
      </c>
    </row>
    <row r="138" spans="1:14" ht="20.100000000000001" customHeight="1" thickBot="1" x14ac:dyDescent="0.3">
      <c r="A138" s="24"/>
      <c r="B138" t="s">
        <v>85</v>
      </c>
      <c r="C138" s="243">
        <f t="shared" si="173"/>
        <v>5.5137378600481446</v>
      </c>
      <c r="D138" s="244">
        <f t="shared" si="173"/>
        <v>6.1936626195732156</v>
      </c>
      <c r="E138" s="244">
        <f t="shared" si="173"/>
        <v>6.5642748365134818</v>
      </c>
      <c r="F138" s="244">
        <f t="shared" si="173"/>
        <v>7.7352744919623904</v>
      </c>
      <c r="G138" s="244">
        <f t="shared" ref="G138:H138" si="182">G91/G44</f>
        <v>8.2624648876404496</v>
      </c>
      <c r="H138" s="244">
        <f t="shared" si="182"/>
        <v>6.8024935912374742</v>
      </c>
      <c r="I138" s="244">
        <f t="shared" ref="I138" si="183">I91/I44</f>
        <v>10.087115311875431</v>
      </c>
      <c r="J138" s="118">
        <f t="shared" si="173"/>
        <v>10.136357284353613</v>
      </c>
      <c r="K138" s="165">
        <f t="shared" si="173"/>
        <v>9.7300634999514575</v>
      </c>
      <c r="L138" s="184">
        <f t="shared" si="173"/>
        <v>11.324638085547399</v>
      </c>
      <c r="N138" s="34">
        <f t="shared" si="111"/>
        <v>0.16388121060092736</v>
      </c>
    </row>
    <row r="139" spans="1:14" ht="20.100000000000001" customHeight="1" thickBot="1" x14ac:dyDescent="0.3">
      <c r="A139" s="74" t="s">
        <v>20</v>
      </c>
      <c r="B139" s="100"/>
      <c r="C139" s="114">
        <f t="shared" si="173"/>
        <v>4.7569112942824816</v>
      </c>
      <c r="D139" s="115">
        <f t="shared" si="173"/>
        <v>5.1415914345030833</v>
      </c>
      <c r="E139" s="115">
        <f t="shared" si="173"/>
        <v>5.4155944930994329</v>
      </c>
      <c r="F139" s="115">
        <f t="shared" si="173"/>
        <v>5.4857998961083991</v>
      </c>
      <c r="G139" s="115">
        <f t="shared" ref="G139:H139" si="184">G92/G45</f>
        <v>4.8001473258470018</v>
      </c>
      <c r="H139" s="115">
        <f t="shared" si="184"/>
        <v>4.927343918472844</v>
      </c>
      <c r="I139" s="115">
        <f t="shared" ref="I139" si="185">I92/I45</f>
        <v>5.6983999542127579</v>
      </c>
      <c r="J139" s="175">
        <f t="shared" si="173"/>
        <v>6.0678067169140411</v>
      </c>
      <c r="K139" s="201">
        <f t="shared" si="173"/>
        <v>5.9850046348710739</v>
      </c>
      <c r="L139" s="202">
        <f t="shared" si="173"/>
        <v>6.9472964839072953</v>
      </c>
      <c r="N139" s="128">
        <f t="shared" si="111"/>
        <v>0.1607838101627386</v>
      </c>
    </row>
    <row r="140" spans="1:14" ht="20.100000000000001" customHeight="1" x14ac:dyDescent="0.25">
      <c r="A140" s="24"/>
      <c r="B140" t="s">
        <v>84</v>
      </c>
      <c r="C140" s="317">
        <f t="shared" si="173"/>
        <v>4.1281331506122632</v>
      </c>
      <c r="D140" s="318">
        <f t="shared" si="173"/>
        <v>4.474090918187315</v>
      </c>
      <c r="E140" s="318">
        <f t="shared" si="173"/>
        <v>4.7237006255893252</v>
      </c>
      <c r="F140" s="318">
        <f t="shared" si="173"/>
        <v>4.6644637939891123</v>
      </c>
      <c r="G140" s="318">
        <f t="shared" ref="G140:H140" si="186">G93/G46</f>
        <v>4.1303115336817093</v>
      </c>
      <c r="H140" s="318">
        <f t="shared" si="186"/>
        <v>4.2761958485544378</v>
      </c>
      <c r="I140" s="318">
        <f t="shared" ref="I140" si="187">I93/I46</f>
        <v>4.9249104691162549</v>
      </c>
      <c r="J140" s="319">
        <f t="shared" si="173"/>
        <v>5.2169910150944654</v>
      </c>
      <c r="K140" s="320">
        <f t="shared" si="173"/>
        <v>5.1557314801851835</v>
      </c>
      <c r="L140" s="321">
        <f t="shared" si="173"/>
        <v>5.8898748846000766</v>
      </c>
      <c r="N140" s="241">
        <f t="shared" si="111"/>
        <v>0.14239364622389608</v>
      </c>
    </row>
    <row r="141" spans="1:14" ht="20.100000000000001" customHeight="1" thickBot="1" x14ac:dyDescent="0.3">
      <c r="A141" s="31"/>
      <c r="B141" s="25" t="s">
        <v>85</v>
      </c>
      <c r="C141" s="245">
        <f t="shared" si="173"/>
        <v>5.5421843588111157</v>
      </c>
      <c r="D141" s="246">
        <f t="shared" si="173"/>
        <v>5.9504971717461377</v>
      </c>
      <c r="E141" s="246">
        <f t="shared" si="173"/>
        <v>6.3398117121222475</v>
      </c>
      <c r="F141" s="246">
        <f t="shared" si="173"/>
        <v>6.6284046144894235</v>
      </c>
      <c r="G141" s="246">
        <f t="shared" ref="G141:H141" si="188">G94/G47</f>
        <v>5.6970768792299262</v>
      </c>
      <c r="H141" s="246">
        <f t="shared" si="188"/>
        <v>5.7936494226773991</v>
      </c>
      <c r="I141" s="246">
        <f t="shared" ref="I141" si="189">I94/I47</f>
        <v>6.67438732548605</v>
      </c>
      <c r="J141" s="122">
        <f t="shared" si="173"/>
        <v>7.1132475125136727</v>
      </c>
      <c r="K141" s="322">
        <f t="shared" si="173"/>
        <v>7.0057067481034476</v>
      </c>
      <c r="L141" s="323">
        <f t="shared" si="173"/>
        <v>8.2144621364491677</v>
      </c>
      <c r="N141" s="34">
        <f t="shared" si="111"/>
        <v>0.17253867908087198</v>
      </c>
    </row>
  </sheetData>
  <mergeCells count="51">
    <mergeCell ref="A5:B6"/>
    <mergeCell ref="C5:C6"/>
    <mergeCell ref="D5:D6"/>
    <mergeCell ref="E5:E6"/>
    <mergeCell ref="F5:F6"/>
    <mergeCell ref="Y5:Z5"/>
    <mergeCell ref="A52:B53"/>
    <mergeCell ref="C52:C53"/>
    <mergeCell ref="D52:D53"/>
    <mergeCell ref="E52:E53"/>
    <mergeCell ref="F52:F53"/>
    <mergeCell ref="H52:H53"/>
    <mergeCell ref="J5:J6"/>
    <mergeCell ref="K5:L5"/>
    <mergeCell ref="N5:N6"/>
    <mergeCell ref="O5:O6"/>
    <mergeCell ref="P5:P6"/>
    <mergeCell ref="Q5:Q6"/>
    <mergeCell ref="S52:S53"/>
    <mergeCell ref="T5:T6"/>
    <mergeCell ref="I52:I53"/>
    <mergeCell ref="Y52:Z52"/>
    <mergeCell ref="A99:B100"/>
    <mergeCell ref="C99:C100"/>
    <mergeCell ref="D99:D100"/>
    <mergeCell ref="E99:E100"/>
    <mergeCell ref="F99:F100"/>
    <mergeCell ref="H99:H100"/>
    <mergeCell ref="J52:J53"/>
    <mergeCell ref="K52:L52"/>
    <mergeCell ref="N52:N53"/>
    <mergeCell ref="O52:O53"/>
    <mergeCell ref="P52:P53"/>
    <mergeCell ref="Q52:Q53"/>
    <mergeCell ref="J99:J100"/>
    <mergeCell ref="T52:T53"/>
    <mergeCell ref="I99:I100"/>
    <mergeCell ref="G99:G100"/>
    <mergeCell ref="H5:H6"/>
    <mergeCell ref="I5:I6"/>
    <mergeCell ref="U52:U53"/>
    <mergeCell ref="V52:W52"/>
    <mergeCell ref="U5:U6"/>
    <mergeCell ref="V5:W5"/>
    <mergeCell ref="S5:S6"/>
    <mergeCell ref="K99:L99"/>
    <mergeCell ref="N99:N100"/>
    <mergeCell ref="G5:G6"/>
    <mergeCell ref="R5:R6"/>
    <mergeCell ref="G52:G53"/>
    <mergeCell ref="R52:R5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F7D376A-F498-4A91-A234-2BB2837FC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75E48DE5-62E2-441C-B85B-11BBD2ED02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43B0F096-279F-4312-A1E4-4C7486F0C47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Z141"/>
  <sheetViews>
    <sheetView topLeftCell="H72" workbookViewId="0">
      <selection activeCell="N98" sqref="N98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">
        <v>93</v>
      </c>
    </row>
    <row r="4" spans="1:26" ht="15.75" thickBot="1" x14ac:dyDescent="0.3"/>
    <row r="5" spans="1:26" ht="24" customHeight="1" x14ac:dyDescent="0.25">
      <c r="A5" s="479" t="s">
        <v>35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83">
        <v>2019</v>
      </c>
      <c r="R5" s="475">
        <v>2020</v>
      </c>
      <c r="S5" s="475">
        <v>2021</v>
      </c>
      <c r="T5" s="475">
        <v>2022</v>
      </c>
      <c r="U5" s="464">
        <v>2023</v>
      </c>
      <c r="V5" s="466" t="str">
        <f>K5</f>
        <v>janeiro - setembro</v>
      </c>
      <c r="W5" s="467"/>
      <c r="Y5" s="495" t="s">
        <v>86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500"/>
      <c r="R6" s="489"/>
      <c r="S6" s="489"/>
      <c r="T6" s="489"/>
      <c r="U6" s="494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13923523</v>
      </c>
      <c r="D7" s="14">
        <v>14250667</v>
      </c>
      <c r="E7" s="14">
        <v>14740881</v>
      </c>
      <c r="F7" s="14">
        <v>15427097</v>
      </c>
      <c r="G7" s="14">
        <v>16506960</v>
      </c>
      <c r="H7" s="14">
        <v>16927304</v>
      </c>
      <c r="I7" s="14">
        <v>16428329.609000001</v>
      </c>
      <c r="J7" s="15">
        <v>15495703.636999995</v>
      </c>
      <c r="K7" s="383">
        <v>11946743.325999996</v>
      </c>
      <c r="L7" s="160">
        <v>10497082.390000001</v>
      </c>
      <c r="N7" s="134">
        <f t="shared" ref="N7:T7" si="0">C7/C45</f>
        <v>0.16536349576249246</v>
      </c>
      <c r="O7" s="259">
        <f t="shared" si="0"/>
        <v>0.16833139212026724</v>
      </c>
      <c r="P7" s="21">
        <f t="shared" si="0"/>
        <v>0.17126180081872189</v>
      </c>
      <c r="Q7" s="21">
        <f t="shared" si="0"/>
        <v>0.1698304316496147</v>
      </c>
      <c r="R7" s="21">
        <f t="shared" si="0"/>
        <v>0.17460757547808103</v>
      </c>
      <c r="S7" s="406">
        <f t="shared" si="0"/>
        <v>0.16913629499685798</v>
      </c>
      <c r="T7" s="406">
        <f t="shared" si="0"/>
        <v>0.16841926186989786</v>
      </c>
      <c r="U7" s="27">
        <f>J7/J45</f>
        <v>0.16182527130886729</v>
      </c>
      <c r="V7" s="20">
        <f>K7/K45</f>
        <v>0.17342811665096003</v>
      </c>
      <c r="W7" s="234">
        <f>L7/L45</f>
        <v>0.1536489833634338</v>
      </c>
      <c r="Y7" s="102">
        <f>(L7-K7)/K7</f>
        <v>-0.12134360774664521</v>
      </c>
      <c r="Z7" s="101">
        <f>(W7-V7)*100</f>
        <v>-1.9779133287526229</v>
      </c>
    </row>
    <row r="8" spans="1:26" ht="20.100000000000001" customHeight="1" x14ac:dyDescent="0.25">
      <c r="A8" s="24"/>
      <c r="B8" t="s">
        <v>84</v>
      </c>
      <c r="C8" s="10">
        <v>381068</v>
      </c>
      <c r="D8" s="11">
        <v>358757</v>
      </c>
      <c r="E8" s="11">
        <v>453395</v>
      </c>
      <c r="F8" s="11">
        <v>486953</v>
      </c>
      <c r="G8" s="11">
        <v>446178</v>
      </c>
      <c r="H8" s="11">
        <v>591382</v>
      </c>
      <c r="I8" s="11">
        <v>831163.81200000003</v>
      </c>
      <c r="J8" s="12">
        <v>930771.62700000009</v>
      </c>
      <c r="K8" s="212">
        <v>692330.10600000003</v>
      </c>
      <c r="L8" s="161">
        <v>633351.31600000022</v>
      </c>
      <c r="N8" s="77">
        <f t="shared" ref="N8:T8" si="1">C8/C7</f>
        <v>2.7368648006686237E-2</v>
      </c>
      <c r="O8" s="37">
        <f t="shared" si="1"/>
        <v>2.5174751469527707E-2</v>
      </c>
      <c r="P8" s="18">
        <f t="shared" si="1"/>
        <v>3.0757659599857025E-2</v>
      </c>
      <c r="Q8" s="18">
        <f t="shared" si="1"/>
        <v>3.156478500135184E-2</v>
      </c>
      <c r="R8" s="18">
        <f t="shared" si="1"/>
        <v>2.7029689294697509E-2</v>
      </c>
      <c r="S8" s="400">
        <f t="shared" si="1"/>
        <v>3.4936573479155332E-2</v>
      </c>
      <c r="T8" s="400">
        <f t="shared" si="1"/>
        <v>5.0593324566890849E-2</v>
      </c>
      <c r="U8" s="172">
        <f>J8/J7</f>
        <v>6.006643188357981E-2</v>
      </c>
      <c r="V8" s="96">
        <f>K8/K7</f>
        <v>5.7951366921332001E-2</v>
      </c>
      <c r="W8" s="78">
        <f>L8/L7</f>
        <v>6.0335938355914935E-2</v>
      </c>
      <c r="Y8" s="107">
        <f t="shared" ref="Y8:Y47" si="2">(L8-K8)/K8</f>
        <v>-8.5188827538867418E-2</v>
      </c>
      <c r="Z8" s="104">
        <f t="shared" ref="Z8:Z47" si="3">(W8-V8)*100</f>
        <v>0.23845714345829341</v>
      </c>
    </row>
    <row r="9" spans="1:26" ht="20.100000000000001" customHeight="1" thickBot="1" x14ac:dyDescent="0.3">
      <c r="A9" s="24"/>
      <c r="B9" t="s">
        <v>85</v>
      </c>
      <c r="C9" s="10">
        <v>13542455</v>
      </c>
      <c r="D9" s="11">
        <v>13891910</v>
      </c>
      <c r="E9" s="11">
        <v>14287486</v>
      </c>
      <c r="F9" s="11">
        <v>14940144</v>
      </c>
      <c r="G9" s="11">
        <v>16060782</v>
      </c>
      <c r="H9" s="11">
        <v>16335922</v>
      </c>
      <c r="I9" s="11">
        <v>15597165.797</v>
      </c>
      <c r="J9" s="12">
        <v>14564932.009999994</v>
      </c>
      <c r="K9" s="212">
        <v>11254413.219999995</v>
      </c>
      <c r="L9" s="161">
        <v>9863731.074000001</v>
      </c>
      <c r="N9" s="77">
        <f t="shared" ref="N9:T9" si="4">C9/C7</f>
        <v>0.97263135199331374</v>
      </c>
      <c r="O9" s="37">
        <f t="shared" si="4"/>
        <v>0.97482524853047225</v>
      </c>
      <c r="P9" s="18">
        <f t="shared" si="4"/>
        <v>0.96924234040014301</v>
      </c>
      <c r="Q9" s="18">
        <f t="shared" si="4"/>
        <v>0.96843521499864815</v>
      </c>
      <c r="R9" s="18">
        <f t="shared" si="4"/>
        <v>0.97297031070530249</v>
      </c>
      <c r="S9" s="400">
        <f t="shared" si="4"/>
        <v>0.96506342652084465</v>
      </c>
      <c r="T9" s="400">
        <f t="shared" si="4"/>
        <v>0.94940667543310908</v>
      </c>
      <c r="U9" s="172">
        <f>J9/J7</f>
        <v>0.93993356811642015</v>
      </c>
      <c r="V9" s="96">
        <f>K9/K7</f>
        <v>0.94204863307866793</v>
      </c>
      <c r="W9" s="78">
        <f>L9/L7</f>
        <v>0.93966406164408511</v>
      </c>
      <c r="Y9" s="105">
        <f t="shared" si="2"/>
        <v>-0.12356771684272623</v>
      </c>
      <c r="Z9" s="104">
        <f t="shared" si="3"/>
        <v>-0.23845714345828162</v>
      </c>
    </row>
    <row r="10" spans="1:26" ht="20.100000000000001" customHeight="1" thickBot="1" x14ac:dyDescent="0.3">
      <c r="A10" s="5" t="s">
        <v>17</v>
      </c>
      <c r="B10" s="6"/>
      <c r="C10" s="13">
        <v>174272</v>
      </c>
      <c r="D10" s="14">
        <v>210679</v>
      </c>
      <c r="E10" s="14">
        <v>127287</v>
      </c>
      <c r="F10" s="14">
        <v>120389</v>
      </c>
      <c r="G10" s="14">
        <v>121021</v>
      </c>
      <c r="H10" s="14">
        <v>141038</v>
      </c>
      <c r="I10" s="14">
        <v>135072.87400000001</v>
      </c>
      <c r="J10" s="15">
        <v>144168.38200000001</v>
      </c>
      <c r="K10" s="383">
        <v>99901.142000000022</v>
      </c>
      <c r="L10" s="160">
        <v>112978.66100000002</v>
      </c>
      <c r="N10" s="134">
        <f t="shared" ref="N10:T10" si="5">C10/C45</f>
        <v>2.069751106348665E-3</v>
      </c>
      <c r="O10" s="259">
        <f t="shared" si="5"/>
        <v>2.4885775073198876E-3</v>
      </c>
      <c r="P10" s="21">
        <f t="shared" si="5"/>
        <v>1.47883975461254E-3</v>
      </c>
      <c r="Q10" s="21">
        <f t="shared" si="5"/>
        <v>1.3253119388479545E-3</v>
      </c>
      <c r="R10" s="21">
        <f t="shared" si="5"/>
        <v>1.2801377959317066E-3</v>
      </c>
      <c r="S10" s="406">
        <f t="shared" si="5"/>
        <v>1.4092406430325146E-3</v>
      </c>
      <c r="T10" s="406">
        <f t="shared" si="5"/>
        <v>1.3847344361330022E-3</v>
      </c>
      <c r="U10" s="27">
        <f>J10/J45</f>
        <v>1.5055842624405781E-3</v>
      </c>
      <c r="V10" s="20">
        <f>K10/K45</f>
        <v>1.450241830393547E-3</v>
      </c>
      <c r="W10" s="234">
        <f>L10/L45</f>
        <v>1.6537029775958566E-3</v>
      </c>
      <c r="Y10" s="102">
        <f t="shared" si="2"/>
        <v>0.13090459966914089</v>
      </c>
      <c r="Z10" s="101">
        <f t="shared" si="3"/>
        <v>2.0346114720230964E-2</v>
      </c>
    </row>
    <row r="11" spans="1:26" ht="20.100000000000001" customHeight="1" x14ac:dyDescent="0.25">
      <c r="A11" s="24"/>
      <c r="B11" t="s">
        <v>84</v>
      </c>
      <c r="C11" s="10">
        <v>157229</v>
      </c>
      <c r="D11" s="11">
        <v>187425</v>
      </c>
      <c r="E11" s="11">
        <v>93946</v>
      </c>
      <c r="F11" s="11">
        <v>78996</v>
      </c>
      <c r="G11" s="11">
        <v>80861</v>
      </c>
      <c r="H11" s="11">
        <v>85208</v>
      </c>
      <c r="I11" s="11">
        <v>75852.434000000008</v>
      </c>
      <c r="J11" s="12">
        <v>81396.37999999999</v>
      </c>
      <c r="K11" s="212">
        <v>54741.823000000004</v>
      </c>
      <c r="L11" s="161">
        <v>64045.266000000011</v>
      </c>
      <c r="N11" s="77">
        <f t="shared" ref="N11:T11" si="6">C11/C10</f>
        <v>0.90220459970620637</v>
      </c>
      <c r="O11" s="37">
        <f t="shared" si="6"/>
        <v>0.88962355051998543</v>
      </c>
      <c r="P11" s="18">
        <f t="shared" si="6"/>
        <v>0.73806437420946369</v>
      </c>
      <c r="Q11" s="18">
        <f t="shared" si="6"/>
        <v>0.65617290616252311</v>
      </c>
      <c r="R11" s="18">
        <f t="shared" si="6"/>
        <v>0.668156766181076</v>
      </c>
      <c r="S11" s="400">
        <f t="shared" si="6"/>
        <v>0.60414923637601214</v>
      </c>
      <c r="T11" s="400">
        <f t="shared" si="6"/>
        <v>0.56156674359353609</v>
      </c>
      <c r="U11" s="172">
        <f>J11/J10</f>
        <v>0.56459244995896518</v>
      </c>
      <c r="V11" s="96">
        <f>K11/K10</f>
        <v>0.54795993222980366</v>
      </c>
      <c r="W11" s="78">
        <f>L11/L10</f>
        <v>0.56687931537797209</v>
      </c>
      <c r="Y11" s="107">
        <f t="shared" si="2"/>
        <v>0.16995128203896326</v>
      </c>
      <c r="Z11" s="104">
        <f t="shared" si="3"/>
        <v>1.8919383148168434</v>
      </c>
    </row>
    <row r="12" spans="1:26" ht="20.100000000000001" customHeight="1" thickBot="1" x14ac:dyDescent="0.3">
      <c r="A12" s="24"/>
      <c r="B12" t="s">
        <v>85</v>
      </c>
      <c r="C12" s="10">
        <v>17043</v>
      </c>
      <c r="D12" s="11">
        <v>23254</v>
      </c>
      <c r="E12" s="11">
        <v>33341</v>
      </c>
      <c r="F12" s="11">
        <v>41393</v>
      </c>
      <c r="G12" s="11">
        <v>40160</v>
      </c>
      <c r="H12" s="11">
        <v>55830</v>
      </c>
      <c r="I12" s="11">
        <v>59220.439999999988</v>
      </c>
      <c r="J12" s="12">
        <v>62772.002000000015</v>
      </c>
      <c r="K12" s="212">
        <v>45159.319000000018</v>
      </c>
      <c r="L12" s="161">
        <v>48933.395000000004</v>
      </c>
      <c r="N12" s="77">
        <f t="shared" ref="N12:T12" si="7">C12/C10</f>
        <v>9.7795400293793605E-2</v>
      </c>
      <c r="O12" s="37">
        <f t="shared" si="7"/>
        <v>0.11037644948001461</v>
      </c>
      <c r="P12" s="18">
        <f t="shared" si="7"/>
        <v>0.26193562579053636</v>
      </c>
      <c r="Q12" s="18">
        <f t="shared" si="7"/>
        <v>0.34382709383747684</v>
      </c>
      <c r="R12" s="18">
        <f t="shared" si="7"/>
        <v>0.331843233818924</v>
      </c>
      <c r="S12" s="400">
        <f t="shared" si="7"/>
        <v>0.39585076362398786</v>
      </c>
      <c r="T12" s="400">
        <f t="shared" si="7"/>
        <v>0.43843325640646386</v>
      </c>
      <c r="U12" s="172">
        <f>J12/J10</f>
        <v>0.43540755004103471</v>
      </c>
      <c r="V12" s="96">
        <f>K12/K10</f>
        <v>0.45204006777019634</v>
      </c>
      <c r="W12" s="78">
        <f>L12/L10</f>
        <v>0.4331206846220278</v>
      </c>
      <c r="Y12" s="105">
        <f t="shared" si="2"/>
        <v>8.357247371245756E-2</v>
      </c>
      <c r="Z12" s="104">
        <f t="shared" si="3"/>
        <v>-1.8919383148168545</v>
      </c>
    </row>
    <row r="13" spans="1:26" ht="20.100000000000001" customHeight="1" thickBot="1" x14ac:dyDescent="0.3">
      <c r="A13" s="5" t="s">
        <v>14</v>
      </c>
      <c r="B13" s="6"/>
      <c r="C13" s="13">
        <v>8286318</v>
      </c>
      <c r="D13" s="14">
        <v>9244831</v>
      </c>
      <c r="E13" s="14">
        <v>9042959</v>
      </c>
      <c r="F13" s="14">
        <v>8375287</v>
      </c>
      <c r="G13" s="14">
        <v>9732336</v>
      </c>
      <c r="H13" s="14">
        <v>11137124</v>
      </c>
      <c r="I13" s="14">
        <v>11577931.000999993</v>
      </c>
      <c r="J13" s="15">
        <v>11924448.08600001</v>
      </c>
      <c r="K13" s="383">
        <v>8144086.557</v>
      </c>
      <c r="L13" s="160">
        <v>8741291.0109999944</v>
      </c>
      <c r="N13" s="134">
        <f t="shared" ref="N13:T13" si="8">C13/C45</f>
        <v>9.8412916865915676E-2</v>
      </c>
      <c r="O13" s="259">
        <f t="shared" si="8"/>
        <v>0.10920157436466674</v>
      </c>
      <c r="P13" s="21">
        <f t="shared" si="8"/>
        <v>0.10506247510375184</v>
      </c>
      <c r="Q13" s="21">
        <f t="shared" si="8"/>
        <v>9.2200017047887009E-2</v>
      </c>
      <c r="R13" s="21">
        <f t="shared" si="8"/>
        <v>0.10294685349077269</v>
      </c>
      <c r="S13" s="406">
        <f t="shared" si="8"/>
        <v>0.11128127020585127</v>
      </c>
      <c r="T13" s="406">
        <f t="shared" si="8"/>
        <v>0.11869414843617326</v>
      </c>
      <c r="U13" s="27">
        <f>J13/J45</f>
        <v>0.12452981109666118</v>
      </c>
      <c r="V13" s="20">
        <f>K13/K45</f>
        <v>0.11822582563978257</v>
      </c>
      <c r="W13" s="234">
        <f>L13/L45</f>
        <v>0.12794893163871524</v>
      </c>
      <c r="Y13" s="102">
        <f t="shared" si="2"/>
        <v>7.3329826472274609E-2</v>
      </c>
      <c r="Z13" s="101">
        <f t="shared" si="3"/>
        <v>0.97231059989326685</v>
      </c>
    </row>
    <row r="14" spans="1:26" ht="20.100000000000001" customHeight="1" x14ac:dyDescent="0.25">
      <c r="A14" s="24"/>
      <c r="B14" t="s">
        <v>84</v>
      </c>
      <c r="C14" s="10">
        <v>1161317</v>
      </c>
      <c r="D14" s="11">
        <v>954592</v>
      </c>
      <c r="E14" s="11">
        <v>809004</v>
      </c>
      <c r="F14" s="11">
        <v>447947</v>
      </c>
      <c r="G14" s="11">
        <v>355278</v>
      </c>
      <c r="H14" s="11">
        <v>415043</v>
      </c>
      <c r="I14" s="11">
        <v>338514.6230000002</v>
      </c>
      <c r="J14" s="12">
        <v>332420.35599999997</v>
      </c>
      <c r="K14" s="212">
        <v>219815.97399999999</v>
      </c>
      <c r="L14" s="161">
        <v>222099.42499999993</v>
      </c>
      <c r="N14" s="77">
        <f t="shared" ref="N14:T14" si="9">C14/C13</f>
        <v>0.14014873674893963</v>
      </c>
      <c r="O14" s="37">
        <f t="shared" si="9"/>
        <v>0.10325683617147788</v>
      </c>
      <c r="P14" s="18">
        <f t="shared" si="9"/>
        <v>8.9462309847915936E-2</v>
      </c>
      <c r="Q14" s="18">
        <f t="shared" si="9"/>
        <v>5.3484376117499018E-2</v>
      </c>
      <c r="R14" s="18">
        <f t="shared" si="9"/>
        <v>3.6504904886144496E-2</v>
      </c>
      <c r="S14" s="400">
        <f t="shared" si="9"/>
        <v>3.726662287319419E-2</v>
      </c>
      <c r="T14" s="400">
        <f t="shared" si="9"/>
        <v>2.9237920226918134E-2</v>
      </c>
      <c r="U14" s="172">
        <f>J14/J13</f>
        <v>2.7877211054344781E-2</v>
      </c>
      <c r="V14" s="96">
        <f>K14/K13</f>
        <v>2.699086907555813E-2</v>
      </c>
      <c r="W14" s="78">
        <f>L14/L13</f>
        <v>2.5408080422046491E-2</v>
      </c>
      <c r="Y14" s="107">
        <f t="shared" si="2"/>
        <v>1.0388012110529978E-2</v>
      </c>
      <c r="Z14" s="104">
        <f t="shared" si="3"/>
        <v>-0.15827886535116387</v>
      </c>
    </row>
    <row r="15" spans="1:26" ht="20.100000000000001" customHeight="1" thickBot="1" x14ac:dyDescent="0.3">
      <c r="A15" s="24"/>
      <c r="B15" t="s">
        <v>85</v>
      </c>
      <c r="C15" s="10">
        <v>7125001</v>
      </c>
      <c r="D15" s="11">
        <v>8290239</v>
      </c>
      <c r="E15" s="11">
        <v>8233955</v>
      </c>
      <c r="F15" s="11">
        <v>7927340</v>
      </c>
      <c r="G15" s="11">
        <v>9377058</v>
      </c>
      <c r="H15" s="11">
        <v>10722081</v>
      </c>
      <c r="I15" s="11">
        <v>11239416.377999993</v>
      </c>
      <c r="J15" s="12">
        <v>11592027.73000001</v>
      </c>
      <c r="K15" s="212">
        <v>7924270.5829999996</v>
      </c>
      <c r="L15" s="161">
        <v>8519191.5859999936</v>
      </c>
      <c r="N15" s="77">
        <f t="shared" ref="N15:T15" si="10">C15/C13</f>
        <v>0.85985126325106032</v>
      </c>
      <c r="O15" s="37">
        <f t="shared" si="10"/>
        <v>0.89674316382852215</v>
      </c>
      <c r="P15" s="18">
        <f t="shared" si="10"/>
        <v>0.91053769015208408</v>
      </c>
      <c r="Q15" s="18">
        <f t="shared" si="10"/>
        <v>0.94651562388250099</v>
      </c>
      <c r="R15" s="18">
        <f t="shared" si="10"/>
        <v>0.96349509511385545</v>
      </c>
      <c r="S15" s="400">
        <f t="shared" si="10"/>
        <v>0.96273337712680584</v>
      </c>
      <c r="T15" s="400">
        <f t="shared" si="10"/>
        <v>0.97076207977308193</v>
      </c>
      <c r="U15" s="172">
        <f>J15/J13</f>
        <v>0.97212278894565518</v>
      </c>
      <c r="V15" s="96">
        <f>K15/K13</f>
        <v>0.97300913092444186</v>
      </c>
      <c r="W15" s="78">
        <f>L15/L13</f>
        <v>0.97459191957795344</v>
      </c>
      <c r="Y15" s="105">
        <f t="shared" si="2"/>
        <v>7.507580625480946E-2</v>
      </c>
      <c r="Z15" s="104">
        <f t="shared" si="3"/>
        <v>0.15827886535115798</v>
      </c>
    </row>
    <row r="16" spans="1:26" ht="20.100000000000001" customHeight="1" thickBot="1" x14ac:dyDescent="0.3">
      <c r="A16" s="5" t="s">
        <v>8</v>
      </c>
      <c r="B16" s="6"/>
      <c r="C16" s="13">
        <v>68843</v>
      </c>
      <c r="D16" s="14">
        <v>42685</v>
      </c>
      <c r="E16" s="14">
        <v>135956</v>
      </c>
      <c r="F16" s="14">
        <v>183998</v>
      </c>
      <c r="G16" s="14">
        <v>53281</v>
      </c>
      <c r="H16" s="14"/>
      <c r="I16" s="14"/>
      <c r="J16" s="15"/>
      <c r="K16" s="383"/>
      <c r="L16" s="160"/>
      <c r="N16" s="134">
        <f t="shared" ref="N16:T16" si="11">C16/C45</f>
        <v>8.1761772065714027E-4</v>
      </c>
      <c r="O16" s="259">
        <f t="shared" si="11"/>
        <v>5.042027487312423E-4</v>
      </c>
      <c r="P16" s="21">
        <f t="shared" si="11"/>
        <v>1.579557517092103E-3</v>
      </c>
      <c r="Q16" s="21">
        <f t="shared" si="11"/>
        <v>2.0255567047167593E-3</v>
      </c>
      <c r="R16" s="21">
        <f t="shared" si="11"/>
        <v>5.6359658162663724E-4</v>
      </c>
      <c r="S16" s="406">
        <f t="shared" si="11"/>
        <v>0</v>
      </c>
      <c r="T16" s="406">
        <f t="shared" si="11"/>
        <v>0</v>
      </c>
      <c r="U16" s="27">
        <f>J16/J45</f>
        <v>0</v>
      </c>
      <c r="V16" s="20">
        <f>K16/K45</f>
        <v>0</v>
      </c>
      <c r="W16" s="234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84</v>
      </c>
      <c r="C17" s="10">
        <v>68843</v>
      </c>
      <c r="D17" s="11">
        <v>42685</v>
      </c>
      <c r="E17" s="11">
        <v>135956</v>
      </c>
      <c r="F17" s="11">
        <v>183998</v>
      </c>
      <c r="G17" s="11">
        <v>53281</v>
      </c>
      <c r="H17" s="11"/>
      <c r="I17" s="11"/>
      <c r="J17" s="12"/>
      <c r="K17" s="212"/>
      <c r="L17" s="161"/>
      <c r="N17" s="77">
        <f>C17/C16</f>
        <v>1</v>
      </c>
      <c r="O17" s="37">
        <f>D17/D16</f>
        <v>1</v>
      </c>
      <c r="P17" s="18">
        <f>E17/E16</f>
        <v>1</v>
      </c>
      <c r="Q17" s="18">
        <f>F17/F16</f>
        <v>1</v>
      </c>
      <c r="R17" s="18">
        <f t="shared" ref="R17" si="12">G17/G16</f>
        <v>1</v>
      </c>
      <c r="S17" s="400"/>
      <c r="T17" s="400"/>
      <c r="U17" s="172"/>
      <c r="V17" s="96"/>
      <c r="W17" s="78"/>
      <c r="Y17" s="154"/>
      <c r="Z17" s="104"/>
    </row>
    <row r="18" spans="1:26" ht="20.100000000000001" customHeight="1" thickBot="1" x14ac:dyDescent="0.3">
      <c r="A18" s="5" t="s">
        <v>15</v>
      </c>
      <c r="B18" s="6"/>
      <c r="C18" s="13">
        <v>12210</v>
      </c>
      <c r="D18" s="14">
        <v>14609</v>
      </c>
      <c r="E18" s="14">
        <v>13775</v>
      </c>
      <c r="F18" s="14">
        <v>9955</v>
      </c>
      <c r="G18" s="14">
        <v>9151</v>
      </c>
      <c r="H18" s="14">
        <v>11208</v>
      </c>
      <c r="I18" s="14">
        <v>9194.7579999999998</v>
      </c>
      <c r="J18" s="15">
        <v>7743.9580000000005</v>
      </c>
      <c r="K18" s="383">
        <v>5589.5780000000013</v>
      </c>
      <c r="L18" s="160">
        <v>4179.4009999999998</v>
      </c>
      <c r="N18" s="134">
        <f t="shared" ref="N18:T18" si="13">C18/C45</f>
        <v>1.450127444943376E-4</v>
      </c>
      <c r="O18" s="259">
        <f t="shared" si="13"/>
        <v>1.7256408471862995E-4</v>
      </c>
      <c r="P18" s="21">
        <f t="shared" si="13"/>
        <v>1.6004004823578008E-4</v>
      </c>
      <c r="Q18" s="21">
        <f t="shared" si="13"/>
        <v>1.095904140015399E-4</v>
      </c>
      <c r="R18" s="21">
        <f t="shared" si="13"/>
        <v>9.6797588605044142E-5</v>
      </c>
      <c r="S18" s="406">
        <f t="shared" si="13"/>
        <v>1.119894576433899E-4</v>
      </c>
      <c r="T18" s="406">
        <f t="shared" si="13"/>
        <v>9.4262435213375334E-5</v>
      </c>
      <c r="U18" s="27">
        <f>J18/J45</f>
        <v>8.0871971593610693E-5</v>
      </c>
      <c r="V18" s="20">
        <f>K18/K45</f>
        <v>8.1142614264084208E-5</v>
      </c>
      <c r="W18" s="234">
        <f>L18/L45</f>
        <v>6.1175161903070347E-5</v>
      </c>
      <c r="Y18" s="102">
        <f t="shared" si="2"/>
        <v>-0.25228684526810452</v>
      </c>
      <c r="Z18" s="101">
        <f t="shared" si="3"/>
        <v>-1.9967452361013861E-3</v>
      </c>
    </row>
    <row r="19" spans="1:26" ht="20.100000000000001" customHeight="1" x14ac:dyDescent="0.25">
      <c r="A19" s="24"/>
      <c r="B19" t="s">
        <v>84</v>
      </c>
      <c r="C19" s="10">
        <v>8251</v>
      </c>
      <c r="D19" s="11">
        <v>10349</v>
      </c>
      <c r="E19" s="11">
        <v>11059</v>
      </c>
      <c r="F19" s="11">
        <v>7035</v>
      </c>
      <c r="G19" s="11">
        <v>5145</v>
      </c>
      <c r="H19" s="11">
        <v>6418</v>
      </c>
      <c r="I19" s="11">
        <v>5557.7199999999993</v>
      </c>
      <c r="J19" s="12">
        <v>3489.9210000000012</v>
      </c>
      <c r="K19" s="212">
        <v>2541.3360000000002</v>
      </c>
      <c r="L19" s="161">
        <v>1320.0100000000002</v>
      </c>
      <c r="N19" s="77">
        <f t="shared" ref="N19:T19" si="14">C19/C18</f>
        <v>0.67575757575757578</v>
      </c>
      <c r="O19" s="37">
        <f t="shared" si="14"/>
        <v>0.70839893216510375</v>
      </c>
      <c r="P19" s="18">
        <f t="shared" si="14"/>
        <v>0.80283121597096185</v>
      </c>
      <c r="Q19" s="18">
        <f t="shared" si="14"/>
        <v>0.70668006027122054</v>
      </c>
      <c r="R19" s="18">
        <f t="shared" si="14"/>
        <v>0.56223363566823303</v>
      </c>
      <c r="S19" s="400">
        <f t="shared" si="14"/>
        <v>0.5726266952177016</v>
      </c>
      <c r="T19" s="400">
        <f t="shared" si="14"/>
        <v>0.60444440190813065</v>
      </c>
      <c r="U19" s="172">
        <f>J19/J18</f>
        <v>0.45066373035597573</v>
      </c>
      <c r="V19" s="96">
        <f>K19/K18</f>
        <v>0.45465614756605949</v>
      </c>
      <c r="W19" s="78">
        <f>L19/L18</f>
        <v>0.31583712594221042</v>
      </c>
      <c r="Y19" s="107">
        <f t="shared" si="2"/>
        <v>-0.48058422813827056</v>
      </c>
      <c r="Z19" s="104">
        <f t="shared" si="3"/>
        <v>-13.881902162384907</v>
      </c>
    </row>
    <row r="20" spans="1:26" ht="20.100000000000001" customHeight="1" thickBot="1" x14ac:dyDescent="0.3">
      <c r="A20" s="24"/>
      <c r="B20" t="s">
        <v>85</v>
      </c>
      <c r="C20" s="10">
        <v>3959</v>
      </c>
      <c r="D20" s="11">
        <v>4260</v>
      </c>
      <c r="E20" s="11">
        <v>2716</v>
      </c>
      <c r="F20" s="11">
        <v>2920</v>
      </c>
      <c r="G20" s="11">
        <v>4006</v>
      </c>
      <c r="H20" s="11">
        <v>4790</v>
      </c>
      <c r="I20" s="11">
        <v>3637.038</v>
      </c>
      <c r="J20" s="12">
        <v>4254.0369999999994</v>
      </c>
      <c r="K20" s="212">
        <v>3048.2420000000011</v>
      </c>
      <c r="L20" s="161">
        <v>2859.3910000000001</v>
      </c>
      <c r="N20" s="77">
        <f t="shared" ref="N20:T20" si="15">C20/C18</f>
        <v>0.32424242424242422</v>
      </c>
      <c r="O20" s="37">
        <f t="shared" si="15"/>
        <v>0.29160106783489631</v>
      </c>
      <c r="P20" s="18">
        <f t="shared" si="15"/>
        <v>0.19716878402903812</v>
      </c>
      <c r="Q20" s="18">
        <f t="shared" si="15"/>
        <v>0.29331993972877951</v>
      </c>
      <c r="R20" s="18">
        <f t="shared" si="15"/>
        <v>0.43776636433176702</v>
      </c>
      <c r="S20" s="400">
        <f t="shared" si="15"/>
        <v>0.42737330478229835</v>
      </c>
      <c r="T20" s="400">
        <f t="shared" si="15"/>
        <v>0.3955555980918693</v>
      </c>
      <c r="U20" s="172">
        <f>J20/J18</f>
        <v>0.54933626964402427</v>
      </c>
      <c r="V20" s="96">
        <f>K20/K18</f>
        <v>0.54534385243394057</v>
      </c>
      <c r="W20" s="78">
        <f>L20/L18</f>
        <v>0.68416287405778964</v>
      </c>
      <c r="Y20" s="105">
        <f t="shared" si="2"/>
        <v>-6.1954070575761688E-2</v>
      </c>
      <c r="Z20" s="104">
        <f t="shared" si="3"/>
        <v>13.881902162384907</v>
      </c>
    </row>
    <row r="21" spans="1:26" ht="20.100000000000001" customHeight="1" thickBot="1" x14ac:dyDescent="0.3">
      <c r="A21" s="5" t="s">
        <v>18</v>
      </c>
      <c r="B21" s="6"/>
      <c r="C21" s="13">
        <v>1041669</v>
      </c>
      <c r="D21" s="14">
        <v>717548</v>
      </c>
      <c r="E21" s="14">
        <v>967173</v>
      </c>
      <c r="F21" s="14">
        <v>806154</v>
      </c>
      <c r="G21" s="14">
        <v>478640</v>
      </c>
      <c r="H21" s="14">
        <v>349735</v>
      </c>
      <c r="I21" s="14">
        <v>252753.82899999994</v>
      </c>
      <c r="J21" s="15">
        <v>361141.75799999991</v>
      </c>
      <c r="K21" s="383">
        <v>253488.29400000005</v>
      </c>
      <c r="L21" s="160">
        <v>303600.52400000009</v>
      </c>
      <c r="N21" s="134">
        <f t="shared" ref="N21:T21" si="16">C21/C45</f>
        <v>1.2371439848048497E-2</v>
      </c>
      <c r="O21" s="259">
        <f t="shared" si="16"/>
        <v>8.4758035362915655E-3</v>
      </c>
      <c r="P21" s="21">
        <f t="shared" si="16"/>
        <v>1.123676323574186E-2</v>
      </c>
      <c r="Q21" s="21">
        <f t="shared" si="16"/>
        <v>8.8746108095426827E-3</v>
      </c>
      <c r="R21" s="21">
        <f t="shared" si="16"/>
        <v>5.0629655567608267E-3</v>
      </c>
      <c r="S21" s="406">
        <f t="shared" si="16"/>
        <v>3.4945247117158249E-3</v>
      </c>
      <c r="T21" s="406">
        <f t="shared" si="16"/>
        <v>2.59117112500895E-3</v>
      </c>
      <c r="U21" s="27">
        <f>J21/J45</f>
        <v>3.7714881710673811E-3</v>
      </c>
      <c r="V21" s="20">
        <f>K21/K45</f>
        <v>3.6798310821501679E-3</v>
      </c>
      <c r="W21" s="234">
        <f>L21/L45</f>
        <v>4.4438930864870345E-3</v>
      </c>
      <c r="Y21" s="102">
        <f t="shared" si="2"/>
        <v>0.19769050952703965</v>
      </c>
      <c r="Z21" s="101">
        <f t="shared" si="3"/>
        <v>7.6406200433686663E-2</v>
      </c>
    </row>
    <row r="22" spans="1:26" ht="20.100000000000001" customHeight="1" x14ac:dyDescent="0.25">
      <c r="A22" s="24"/>
      <c r="B22" t="s">
        <v>84</v>
      </c>
      <c r="C22" s="10">
        <v>777575</v>
      </c>
      <c r="D22" s="11">
        <v>510815</v>
      </c>
      <c r="E22" s="11">
        <v>757052</v>
      </c>
      <c r="F22" s="11">
        <v>585717</v>
      </c>
      <c r="G22" s="11">
        <v>292042</v>
      </c>
      <c r="H22" s="11">
        <v>165330</v>
      </c>
      <c r="I22" s="11">
        <v>66036.573999999964</v>
      </c>
      <c r="J22" s="12">
        <v>41922.834999999999</v>
      </c>
      <c r="K22" s="212">
        <v>32227.147999999994</v>
      </c>
      <c r="L22" s="161">
        <v>29322.231000000003</v>
      </c>
      <c r="N22" s="77">
        <f t="shared" ref="N22:T22" si="17">C22/C21</f>
        <v>0.7464703279064655</v>
      </c>
      <c r="O22" s="37">
        <f t="shared" si="17"/>
        <v>0.71188965755601019</v>
      </c>
      <c r="P22" s="18">
        <f t="shared" si="17"/>
        <v>0.7827472437712798</v>
      </c>
      <c r="Q22" s="18">
        <f t="shared" si="17"/>
        <v>0.72655720867228846</v>
      </c>
      <c r="R22" s="18">
        <f t="shared" si="17"/>
        <v>0.61014959050643491</v>
      </c>
      <c r="S22" s="400">
        <f t="shared" si="17"/>
        <v>0.47272935222382662</v>
      </c>
      <c r="T22" s="400">
        <f t="shared" si="17"/>
        <v>0.26126834264496929</v>
      </c>
      <c r="U22" s="172">
        <f>J22/J21</f>
        <v>0.11608415274979086</v>
      </c>
      <c r="V22" s="96">
        <f>K22/K21</f>
        <v>0.12713465971726484</v>
      </c>
      <c r="W22" s="78">
        <f>L22/L21</f>
        <v>9.6581621841996534E-2</v>
      </c>
      <c r="Y22" s="107">
        <f t="shared" si="2"/>
        <v>-9.013881712399717E-2</v>
      </c>
      <c r="Z22" s="104">
        <f t="shared" si="3"/>
        <v>-3.0553037875268307</v>
      </c>
    </row>
    <row r="23" spans="1:26" ht="20.100000000000001" customHeight="1" thickBot="1" x14ac:dyDescent="0.3">
      <c r="A23" s="24"/>
      <c r="B23" t="s">
        <v>85</v>
      </c>
      <c r="C23" s="10">
        <v>264094</v>
      </c>
      <c r="D23" s="11">
        <v>206733</v>
      </c>
      <c r="E23" s="11">
        <v>210121</v>
      </c>
      <c r="F23" s="11">
        <v>220437</v>
      </c>
      <c r="G23" s="11">
        <v>186598</v>
      </c>
      <c r="H23" s="11">
        <v>184405</v>
      </c>
      <c r="I23" s="11">
        <v>186717.25499999998</v>
      </c>
      <c r="J23" s="12">
        <v>319218.92299999989</v>
      </c>
      <c r="K23" s="212">
        <v>221261.14600000007</v>
      </c>
      <c r="L23" s="161">
        <v>274278.29300000006</v>
      </c>
      <c r="N23" s="77">
        <f t="shared" ref="N23:T23" si="18">C23/C21</f>
        <v>0.2535296720935345</v>
      </c>
      <c r="O23" s="37">
        <f t="shared" si="18"/>
        <v>0.28811034244398981</v>
      </c>
      <c r="P23" s="18">
        <f t="shared" si="18"/>
        <v>0.2172527562287202</v>
      </c>
      <c r="Q23" s="18">
        <f t="shared" si="18"/>
        <v>0.2734427913277116</v>
      </c>
      <c r="R23" s="18">
        <f t="shared" si="18"/>
        <v>0.38985040949356509</v>
      </c>
      <c r="S23" s="400">
        <f t="shared" si="18"/>
        <v>0.52727064777617338</v>
      </c>
      <c r="T23" s="400">
        <f t="shared" si="18"/>
        <v>0.73873165735503066</v>
      </c>
      <c r="U23" s="172">
        <f>J23/J21</f>
        <v>0.88391584725020911</v>
      </c>
      <c r="V23" s="96">
        <f>K23/K21</f>
        <v>0.87286534028273521</v>
      </c>
      <c r="W23" s="78">
        <f>L23/L21</f>
        <v>0.90341837815800341</v>
      </c>
      <c r="Y23" s="105">
        <f t="shared" si="2"/>
        <v>0.23961345206085113</v>
      </c>
      <c r="Z23" s="104">
        <f t="shared" si="3"/>
        <v>3.0553037875268196</v>
      </c>
    </row>
    <row r="24" spans="1:26" ht="20.100000000000001" customHeight="1" thickBot="1" x14ac:dyDescent="0.3">
      <c r="A24" s="5" t="s">
        <v>19</v>
      </c>
      <c r="B24" s="6"/>
      <c r="C24" s="13">
        <v>3608437</v>
      </c>
      <c r="D24" s="14">
        <v>4385682</v>
      </c>
      <c r="E24" s="14">
        <v>4504040</v>
      </c>
      <c r="F24" s="14">
        <v>4397791</v>
      </c>
      <c r="G24" s="14">
        <v>4263106</v>
      </c>
      <c r="H24" s="14">
        <v>4333103</v>
      </c>
      <c r="I24" s="14">
        <v>4435495.6780000003</v>
      </c>
      <c r="J24" s="15">
        <v>3927738.267</v>
      </c>
      <c r="K24" s="383">
        <v>2769833.6949999994</v>
      </c>
      <c r="L24" s="160">
        <v>2879495.6380000007</v>
      </c>
      <c r="N24" s="134">
        <f t="shared" ref="N24:T24" si="19">C24/C45</f>
        <v>4.2855802842335304E-2</v>
      </c>
      <c r="O24" s="259">
        <f t="shared" si="19"/>
        <v>5.1804449325550714E-2</v>
      </c>
      <c r="P24" s="21">
        <f t="shared" si="19"/>
        <v>5.2328622784456109E-2</v>
      </c>
      <c r="Q24" s="21">
        <f t="shared" si="19"/>
        <v>4.8413434091636981E-2</v>
      </c>
      <c r="R24" s="21">
        <f t="shared" si="19"/>
        <v>4.5094348242563143E-2</v>
      </c>
      <c r="S24" s="406">
        <f t="shared" si="19"/>
        <v>4.3296025596265678E-2</v>
      </c>
      <c r="T24" s="406">
        <f t="shared" si="19"/>
        <v>4.5471628941912486E-2</v>
      </c>
      <c r="U24" s="27">
        <f>J24/J45</f>
        <v>4.1018292913773763E-2</v>
      </c>
      <c r="V24" s="20">
        <f>K24/K45</f>
        <v>4.0209036726752537E-2</v>
      </c>
      <c r="W24" s="234">
        <f>L24/L45</f>
        <v>4.2148052281615209E-2</v>
      </c>
      <c r="Y24" s="102">
        <f t="shared" si="2"/>
        <v>3.9591526089800634E-2</v>
      </c>
      <c r="Z24" s="101">
        <f t="shared" si="3"/>
        <v>0.1939015554862672</v>
      </c>
    </row>
    <row r="25" spans="1:26" ht="20.100000000000001" customHeight="1" x14ac:dyDescent="0.25">
      <c r="A25" s="24"/>
      <c r="B25" t="s">
        <v>84</v>
      </c>
      <c r="C25" s="10">
        <v>914613</v>
      </c>
      <c r="D25" s="11">
        <v>1469477</v>
      </c>
      <c r="E25" s="11">
        <v>1744737</v>
      </c>
      <c r="F25" s="11">
        <v>1579137</v>
      </c>
      <c r="G25" s="11">
        <v>1231763</v>
      </c>
      <c r="H25" s="11">
        <v>1090887</v>
      </c>
      <c r="I25" s="11">
        <v>1058312.7519999996</v>
      </c>
      <c r="J25" s="12">
        <v>821085.9</v>
      </c>
      <c r="K25" s="212">
        <v>601698.50199999963</v>
      </c>
      <c r="L25" s="161">
        <v>642695.14200000011</v>
      </c>
      <c r="N25" s="77">
        <f t="shared" ref="N25:T25" si="20">C25/C24</f>
        <v>0.25346514294138989</v>
      </c>
      <c r="O25" s="37">
        <f t="shared" si="20"/>
        <v>0.33506236886304114</v>
      </c>
      <c r="P25" s="18">
        <f t="shared" si="20"/>
        <v>0.38737155975524196</v>
      </c>
      <c r="Q25" s="18">
        <f t="shared" si="20"/>
        <v>0.35907504472131579</v>
      </c>
      <c r="R25" s="18">
        <f t="shared" si="20"/>
        <v>0.28893557889482457</v>
      </c>
      <c r="S25" s="400">
        <f t="shared" si="20"/>
        <v>0.25175653567431933</v>
      </c>
      <c r="T25" s="400">
        <f t="shared" si="20"/>
        <v>0.23860078530776546</v>
      </c>
      <c r="U25" s="172">
        <f>J25/J24</f>
        <v>0.20904801801550388</v>
      </c>
      <c r="V25" s="96">
        <f>K25/K24</f>
        <v>0.21723271800980809</v>
      </c>
      <c r="W25" s="78">
        <f>L25/L24</f>
        <v>0.2231971229678244</v>
      </c>
      <c r="Y25" s="107">
        <f t="shared" si="2"/>
        <v>6.8134854688404231E-2</v>
      </c>
      <c r="Z25" s="104">
        <f t="shared" si="3"/>
        <v>0.59644049580163117</v>
      </c>
    </row>
    <row r="26" spans="1:26" ht="20.100000000000001" customHeight="1" thickBot="1" x14ac:dyDescent="0.3">
      <c r="A26" s="24"/>
      <c r="B26" t="s">
        <v>85</v>
      </c>
      <c r="C26" s="10">
        <v>2693824</v>
      </c>
      <c r="D26" s="11">
        <v>2916205</v>
      </c>
      <c r="E26" s="11">
        <v>2759303</v>
      </c>
      <c r="F26" s="11">
        <v>2818654</v>
      </c>
      <c r="G26" s="11">
        <v>3031343</v>
      </c>
      <c r="H26" s="11">
        <v>3242216</v>
      </c>
      <c r="I26" s="11">
        <v>3377182.9260000009</v>
      </c>
      <c r="J26" s="12">
        <v>3106652.3670000001</v>
      </c>
      <c r="K26" s="212">
        <v>2168135.1929999995</v>
      </c>
      <c r="L26" s="161">
        <v>2236800.4960000007</v>
      </c>
      <c r="N26" s="77">
        <f t="shared" ref="N26:T26" si="21">C26/C24</f>
        <v>0.74653485705861011</v>
      </c>
      <c r="O26" s="37">
        <f t="shared" si="21"/>
        <v>0.66493763113695881</v>
      </c>
      <c r="P26" s="18">
        <f t="shared" si="21"/>
        <v>0.61262844024475804</v>
      </c>
      <c r="Q26" s="18">
        <f t="shared" si="21"/>
        <v>0.64092495527868421</v>
      </c>
      <c r="R26" s="18">
        <f t="shared" si="21"/>
        <v>0.71106442110517543</v>
      </c>
      <c r="S26" s="400">
        <f t="shared" si="21"/>
        <v>0.74824346432568067</v>
      </c>
      <c r="T26" s="400">
        <f t="shared" si="21"/>
        <v>0.76139921469223459</v>
      </c>
      <c r="U26" s="172">
        <f>J26/J24</f>
        <v>0.79095198198449612</v>
      </c>
      <c r="V26" s="96">
        <f>K26/K24</f>
        <v>0.78276728199019185</v>
      </c>
      <c r="W26" s="78">
        <f>L26/L24</f>
        <v>0.77680287703217565</v>
      </c>
      <c r="Y26" s="105">
        <f t="shared" si="2"/>
        <v>3.1670212826991943E-2</v>
      </c>
      <c r="Z26" s="104">
        <f t="shared" si="3"/>
        <v>-0.59644049580162006</v>
      </c>
    </row>
    <row r="27" spans="1:26" ht="20.100000000000001" customHeight="1" thickBot="1" x14ac:dyDescent="0.3">
      <c r="A27" s="5" t="s">
        <v>83</v>
      </c>
      <c r="B27" s="6"/>
      <c r="C27" s="13">
        <v>255998</v>
      </c>
      <c r="D27" s="14">
        <v>249482</v>
      </c>
      <c r="E27" s="14">
        <v>246420</v>
      </c>
      <c r="F27" s="14">
        <v>310524</v>
      </c>
      <c r="G27" s="14">
        <v>400100</v>
      </c>
      <c r="H27" s="14">
        <v>609201</v>
      </c>
      <c r="I27" s="14">
        <v>704099.89299999992</v>
      </c>
      <c r="J27" s="15">
        <v>789864.26799999969</v>
      </c>
      <c r="K27" s="383">
        <v>611654.25899999996</v>
      </c>
      <c r="L27" s="160">
        <v>503088.42799999996</v>
      </c>
      <c r="N27" s="134">
        <f t="shared" ref="N27:T27" si="22">C27/C45</f>
        <v>3.0403744934530247E-3</v>
      </c>
      <c r="O27" s="259">
        <f t="shared" si="22"/>
        <v>2.9469253873484315E-3</v>
      </c>
      <c r="P27" s="21">
        <f t="shared" si="22"/>
        <v>2.8629450951913561E-3</v>
      </c>
      <c r="Q27" s="21">
        <f t="shared" si="22"/>
        <v>3.4184282990873107E-3</v>
      </c>
      <c r="R27" s="21">
        <f t="shared" si="22"/>
        <v>4.2321839362778014E-3</v>
      </c>
      <c r="S27" s="406">
        <f t="shared" si="22"/>
        <v>6.0870886496976057E-3</v>
      </c>
      <c r="T27" s="406">
        <f t="shared" si="22"/>
        <v>7.218261812617254E-3</v>
      </c>
      <c r="U27" s="27">
        <f>J27/J45</f>
        <v>8.2487380025181006E-3</v>
      </c>
      <c r="V27" s="20">
        <f>K27/K45</f>
        <v>8.8792437642020994E-3</v>
      </c>
      <c r="W27" s="234">
        <f>L27/L45</f>
        <v>7.3638581304979215E-3</v>
      </c>
      <c r="Y27" s="102">
        <f t="shared" si="2"/>
        <v>-0.17749542229542459</v>
      </c>
      <c r="Z27" s="101">
        <f t="shared" si="3"/>
        <v>-0.15153856337041779</v>
      </c>
    </row>
    <row r="28" spans="1:26" ht="20.100000000000001" customHeight="1" x14ac:dyDescent="0.25">
      <c r="A28" s="24"/>
      <c r="B28" t="s">
        <v>84</v>
      </c>
      <c r="C28" s="10">
        <v>99989</v>
      </c>
      <c r="D28" s="11">
        <v>79959</v>
      </c>
      <c r="E28" s="11">
        <v>111398</v>
      </c>
      <c r="F28" s="11">
        <v>185264</v>
      </c>
      <c r="G28" s="11">
        <v>225504</v>
      </c>
      <c r="H28" s="11">
        <v>319766</v>
      </c>
      <c r="I28" s="11">
        <v>329028.06700000004</v>
      </c>
      <c r="J28" s="12">
        <v>372252.73800000001</v>
      </c>
      <c r="K28" s="212">
        <v>312449.64399999991</v>
      </c>
      <c r="L28" s="161">
        <v>191845.87700000004</v>
      </c>
      <c r="N28" s="77">
        <f t="shared" ref="N28:T28" si="23">C28/C27</f>
        <v>0.39058508269595854</v>
      </c>
      <c r="O28" s="37">
        <f t="shared" si="23"/>
        <v>0.32050007615779896</v>
      </c>
      <c r="P28" s="18">
        <f t="shared" si="23"/>
        <v>0.45206557909260614</v>
      </c>
      <c r="Q28" s="18">
        <f t="shared" si="23"/>
        <v>0.59661733070551715</v>
      </c>
      <c r="R28" s="18">
        <f t="shared" si="23"/>
        <v>0.56361909522619347</v>
      </c>
      <c r="S28" s="400">
        <f t="shared" si="23"/>
        <v>0.52489408257701486</v>
      </c>
      <c r="T28" s="400">
        <f t="shared" si="23"/>
        <v>0.46730310609491893</v>
      </c>
      <c r="U28" s="172">
        <f>J28/J27</f>
        <v>0.47128697053555052</v>
      </c>
      <c r="V28" s="96">
        <f>K28/K27</f>
        <v>0.51082721881284232</v>
      </c>
      <c r="W28" s="78">
        <f>L28/L27</f>
        <v>0.38133629462055535</v>
      </c>
      <c r="Y28" s="107">
        <f t="shared" si="2"/>
        <v>-0.38599425320516578</v>
      </c>
      <c r="Z28" s="104">
        <f t="shared" si="3"/>
        <v>-12.949092419228696</v>
      </c>
    </row>
    <row r="29" spans="1:26" ht="20.100000000000001" customHeight="1" thickBot="1" x14ac:dyDescent="0.3">
      <c r="A29" s="24"/>
      <c r="B29" t="s">
        <v>85</v>
      </c>
      <c r="C29" s="10">
        <v>156009</v>
      </c>
      <c r="D29" s="11">
        <v>169523</v>
      </c>
      <c r="E29" s="11">
        <v>135022</v>
      </c>
      <c r="F29" s="11">
        <v>125260</v>
      </c>
      <c r="G29" s="11">
        <v>174596</v>
      </c>
      <c r="H29" s="11">
        <v>289435</v>
      </c>
      <c r="I29" s="11">
        <v>375071.82599999983</v>
      </c>
      <c r="J29" s="12">
        <v>417611.52999999968</v>
      </c>
      <c r="K29" s="212">
        <v>299204.61500000005</v>
      </c>
      <c r="L29" s="161">
        <v>311242.55099999992</v>
      </c>
      <c r="N29" s="77">
        <f t="shared" ref="N29:T29" si="24">C29/C27</f>
        <v>0.6094149173040414</v>
      </c>
      <c r="O29" s="37">
        <f t="shared" si="24"/>
        <v>0.67949992384220104</v>
      </c>
      <c r="P29" s="18">
        <f t="shared" si="24"/>
        <v>0.54793442090739386</v>
      </c>
      <c r="Q29" s="18">
        <f t="shared" si="24"/>
        <v>0.40338266929448285</v>
      </c>
      <c r="R29" s="18">
        <f t="shared" si="24"/>
        <v>0.43638090477380653</v>
      </c>
      <c r="S29" s="400">
        <f t="shared" si="24"/>
        <v>0.47510591742298519</v>
      </c>
      <c r="T29" s="400">
        <f t="shared" si="24"/>
        <v>0.53269689390508101</v>
      </c>
      <c r="U29" s="172">
        <f>J29/J27</f>
        <v>0.52871302946444954</v>
      </c>
      <c r="V29" s="96">
        <f>K29/K27</f>
        <v>0.48917278118715768</v>
      </c>
      <c r="W29" s="78">
        <f>L29/L27</f>
        <v>0.6186637053794446</v>
      </c>
      <c r="Y29" s="105">
        <f t="shared" si="2"/>
        <v>4.0233122741104341E-2</v>
      </c>
      <c r="Z29" s="104">
        <f t="shared" si="3"/>
        <v>12.949092419228691</v>
      </c>
    </row>
    <row r="30" spans="1:26" ht="20.100000000000001" customHeight="1" thickBot="1" x14ac:dyDescent="0.3">
      <c r="A30" s="5" t="s">
        <v>9</v>
      </c>
      <c r="B30" s="6"/>
      <c r="C30" s="13">
        <v>2984288</v>
      </c>
      <c r="D30" s="14">
        <v>3836769</v>
      </c>
      <c r="E30" s="14">
        <v>4461888</v>
      </c>
      <c r="F30" s="14">
        <v>4418467</v>
      </c>
      <c r="G30" s="14">
        <v>4329174</v>
      </c>
      <c r="H30" s="14">
        <v>4501098</v>
      </c>
      <c r="I30" s="14">
        <v>4380000.5999999987</v>
      </c>
      <c r="J30" s="15">
        <v>4100462.2859999985</v>
      </c>
      <c r="K30" s="383">
        <v>2915620.2420000001</v>
      </c>
      <c r="L30" s="160">
        <v>2848501.2160000014</v>
      </c>
      <c r="N30" s="134">
        <f t="shared" ref="N30:T30" si="25">C30/C45</f>
        <v>3.5443062509542815E-2</v>
      </c>
      <c r="O30" s="259">
        <f t="shared" si="25"/>
        <v>4.5320592152906639E-2</v>
      </c>
      <c r="P30" s="21">
        <f t="shared" si="25"/>
        <v>5.1838894427778462E-2</v>
      </c>
      <c r="Q30" s="21">
        <f t="shared" si="25"/>
        <v>4.8641047491927873E-2</v>
      </c>
      <c r="R30" s="21">
        <f t="shared" si="25"/>
        <v>4.57932033495414E-2</v>
      </c>
      <c r="S30" s="406">
        <f t="shared" si="25"/>
        <v>4.4974618470712616E-2</v>
      </c>
      <c r="T30" s="406">
        <f t="shared" si="25"/>
        <v>4.4902706824045284E-2</v>
      </c>
      <c r="U30" s="27">
        <f>J30/J45</f>
        <v>4.2822090397967527E-2</v>
      </c>
      <c r="V30" s="20">
        <f>K30/K45</f>
        <v>4.2325386395388312E-2</v>
      </c>
      <c r="W30" s="234">
        <f>L30/L45</f>
        <v>4.1694377512445646E-2</v>
      </c>
      <c r="Y30" s="102">
        <f t="shared" si="2"/>
        <v>-2.3020496645323629E-2</v>
      </c>
      <c r="Z30" s="101">
        <f t="shared" si="3"/>
        <v>-6.3100888294266577E-2</v>
      </c>
    </row>
    <row r="31" spans="1:26" ht="20.100000000000001" customHeight="1" x14ac:dyDescent="0.25">
      <c r="A31" s="24"/>
      <c r="B31" t="s">
        <v>84</v>
      </c>
      <c r="C31" s="10">
        <v>2925358</v>
      </c>
      <c r="D31" s="11">
        <v>3769635</v>
      </c>
      <c r="E31" s="11">
        <v>4394172</v>
      </c>
      <c r="F31" s="11">
        <v>4311827</v>
      </c>
      <c r="G31" s="11">
        <v>4215431</v>
      </c>
      <c r="H31" s="11">
        <v>4392626</v>
      </c>
      <c r="I31" s="11">
        <v>4265972.7089999989</v>
      </c>
      <c r="J31" s="12">
        <v>4011611.1519999984</v>
      </c>
      <c r="K31" s="212">
        <v>2849411.3289999999</v>
      </c>
      <c r="L31" s="161">
        <v>2791547.7600000016</v>
      </c>
      <c r="N31" s="77">
        <f t="shared" ref="N31:T31" si="26">C31/C30</f>
        <v>0.98025324633547428</v>
      </c>
      <c r="O31" s="37">
        <f t="shared" si="26"/>
        <v>0.98250246496466165</v>
      </c>
      <c r="P31" s="18">
        <f t="shared" si="26"/>
        <v>0.98482346486509742</v>
      </c>
      <c r="Q31" s="18">
        <f t="shared" si="26"/>
        <v>0.97586493233965532</v>
      </c>
      <c r="R31" s="18">
        <f t="shared" si="26"/>
        <v>0.97372639676760508</v>
      </c>
      <c r="S31" s="400">
        <f t="shared" si="26"/>
        <v>0.97590099126924146</v>
      </c>
      <c r="T31" s="400">
        <f t="shared" si="26"/>
        <v>0.97396623849777553</v>
      </c>
      <c r="U31" s="172">
        <f>J31/J30</f>
        <v>0.9783314348961677</v>
      </c>
      <c r="V31" s="96">
        <f>K31/K30</f>
        <v>0.97729165408915408</v>
      </c>
      <c r="W31" s="78">
        <f>L31/L30</f>
        <v>0.98000581650445051</v>
      </c>
      <c r="Y31" s="107">
        <f t="shared" si="2"/>
        <v>-2.0307201144001023E-2</v>
      </c>
      <c r="Z31" s="104">
        <f t="shared" si="3"/>
        <v>0.27141624152964283</v>
      </c>
    </row>
    <row r="32" spans="1:26" ht="20.100000000000001" customHeight="1" thickBot="1" x14ac:dyDescent="0.3">
      <c r="A32" s="24"/>
      <c r="B32" t="s">
        <v>85</v>
      </c>
      <c r="C32" s="10">
        <v>58930</v>
      </c>
      <c r="D32" s="11">
        <v>67134</v>
      </c>
      <c r="E32" s="11">
        <v>67716</v>
      </c>
      <c r="F32" s="11">
        <v>106640</v>
      </c>
      <c r="G32" s="11">
        <v>113743</v>
      </c>
      <c r="H32" s="11">
        <v>108472</v>
      </c>
      <c r="I32" s="11">
        <v>114027.89099999996</v>
      </c>
      <c r="J32" s="12">
        <v>88851.134000000049</v>
      </c>
      <c r="K32" s="212">
        <v>66208.913000000015</v>
      </c>
      <c r="L32" s="161">
        <v>56953.455999999991</v>
      </c>
      <c r="N32" s="77">
        <f t="shared" ref="N32:T32" si="27">C32/C30</f>
        <v>1.9746753664525676E-2</v>
      </c>
      <c r="O32" s="37">
        <f t="shared" si="27"/>
        <v>1.7497535035338328E-2</v>
      </c>
      <c r="P32" s="18">
        <f t="shared" si="27"/>
        <v>1.5176535134902535E-2</v>
      </c>
      <c r="Q32" s="18">
        <f t="shared" si="27"/>
        <v>2.413506766034464E-2</v>
      </c>
      <c r="R32" s="18">
        <f t="shared" si="27"/>
        <v>2.6273603232394908E-2</v>
      </c>
      <c r="S32" s="400">
        <f t="shared" si="27"/>
        <v>2.4099008730758584E-2</v>
      </c>
      <c r="T32" s="400">
        <f t="shared" si="27"/>
        <v>2.6033761502224452E-2</v>
      </c>
      <c r="U32" s="172">
        <f>J32/J30</f>
        <v>2.1668565103832315E-2</v>
      </c>
      <c r="V32" s="96">
        <f>K32/K30</f>
        <v>2.2708345910845824E-2</v>
      </c>
      <c r="W32" s="78">
        <f>L32/L30</f>
        <v>1.9994183495549527E-2</v>
      </c>
      <c r="Y32" s="105">
        <f t="shared" si="2"/>
        <v>-0.13979170750016726</v>
      </c>
      <c r="Z32" s="104">
        <f t="shared" si="3"/>
        <v>-0.27141624152962962</v>
      </c>
    </row>
    <row r="33" spans="1:26" ht="20.100000000000001" customHeight="1" thickBot="1" x14ac:dyDescent="0.3">
      <c r="A33" s="5" t="s">
        <v>12</v>
      </c>
      <c r="B33" s="6"/>
      <c r="C33" s="13">
        <v>3400350</v>
      </c>
      <c r="D33" s="14">
        <v>3567078</v>
      </c>
      <c r="E33" s="14">
        <v>3607751</v>
      </c>
      <c r="F33" s="14">
        <v>6477360</v>
      </c>
      <c r="G33" s="14">
        <v>6887825</v>
      </c>
      <c r="H33" s="14">
        <v>6921481</v>
      </c>
      <c r="I33" s="14">
        <v>6314708.5700000012</v>
      </c>
      <c r="J33" s="15">
        <v>5367885.6359999953</v>
      </c>
      <c r="K33" s="383">
        <v>3995475.6279999977</v>
      </c>
      <c r="L33" s="160">
        <v>3578858.1890000007</v>
      </c>
      <c r="N33" s="134">
        <f t="shared" ref="N33:T33" si="28">C33/C45</f>
        <v>4.0384446006660184E-2</v>
      </c>
      <c r="O33" s="259">
        <f t="shared" si="28"/>
        <v>4.2134954493118014E-2</v>
      </c>
      <c r="P33" s="21">
        <f t="shared" si="28"/>
        <v>4.1915400657908081E-2</v>
      </c>
      <c r="Q33" s="21">
        <f t="shared" si="28"/>
        <v>7.1306535814868358E-2</v>
      </c>
      <c r="R33" s="21">
        <f t="shared" si="28"/>
        <v>7.2858141266914894E-2</v>
      </c>
      <c r="S33" s="406">
        <f t="shared" si="28"/>
        <v>6.9158895724395777E-2</v>
      </c>
      <c r="T33" s="406">
        <f t="shared" si="28"/>
        <v>6.4736865012757397E-2</v>
      </c>
      <c r="U33" s="27">
        <f>J33/J45</f>
        <v>5.6058090019644014E-2</v>
      </c>
      <c r="V33" s="20">
        <f>K33/K45</f>
        <v>5.8001397902373554E-2</v>
      </c>
      <c r="W33" s="234">
        <f>L33/L45</f>
        <v>5.2384834367461788E-2</v>
      </c>
      <c r="Y33" s="102">
        <f t="shared" si="2"/>
        <v>-0.10427230142022961</v>
      </c>
      <c r="Z33" s="101">
        <f t="shared" si="3"/>
        <v>-0.5616563534911766</v>
      </c>
    </row>
    <row r="34" spans="1:26" ht="20.100000000000001" customHeight="1" x14ac:dyDescent="0.25">
      <c r="A34" s="24"/>
      <c r="B34" t="s">
        <v>84</v>
      </c>
      <c r="C34" s="10">
        <v>3034857</v>
      </c>
      <c r="D34" s="11">
        <v>3227613</v>
      </c>
      <c r="E34" s="11">
        <v>3272966</v>
      </c>
      <c r="F34" s="11">
        <v>6083618</v>
      </c>
      <c r="G34" s="11">
        <v>6480584</v>
      </c>
      <c r="H34" s="11">
        <v>6529149</v>
      </c>
      <c r="I34" s="11">
        <v>5962530.1820000019</v>
      </c>
      <c r="J34" s="12">
        <v>5013663.0979999956</v>
      </c>
      <c r="K34" s="212">
        <v>3753224.0589999976</v>
      </c>
      <c r="L34" s="161">
        <v>3347881.0850000004</v>
      </c>
      <c r="N34" s="77">
        <f t="shared" ref="N34:T34" si="29">C34/C33</f>
        <v>0.89251312364903612</v>
      </c>
      <c r="O34" s="37">
        <f t="shared" si="29"/>
        <v>0.90483387243003943</v>
      </c>
      <c r="P34" s="18">
        <f t="shared" si="29"/>
        <v>0.90720396169247819</v>
      </c>
      <c r="Q34" s="18">
        <f t="shared" si="29"/>
        <v>0.93921258043400402</v>
      </c>
      <c r="R34" s="18">
        <f t="shared" si="29"/>
        <v>0.94087524000682365</v>
      </c>
      <c r="S34" s="400">
        <f t="shared" si="29"/>
        <v>0.94331675547473148</v>
      </c>
      <c r="T34" s="400">
        <f t="shared" si="29"/>
        <v>0.94422887705805891</v>
      </c>
      <c r="U34" s="172">
        <f>J34/J33</f>
        <v>0.93401078897352274</v>
      </c>
      <c r="V34" s="96">
        <f>K34/K33</f>
        <v>0.9393685279163464</v>
      </c>
      <c r="W34" s="78">
        <f>L34/L33</f>
        <v>0.93546067158795709</v>
      </c>
      <c r="Y34" s="107">
        <f t="shared" si="2"/>
        <v>-0.1079986080308768</v>
      </c>
      <c r="Z34" s="104">
        <f t="shared" si="3"/>
        <v>-0.39078563283893031</v>
      </c>
    </row>
    <row r="35" spans="1:26" ht="20.100000000000001" customHeight="1" thickBot="1" x14ac:dyDescent="0.3">
      <c r="A35" s="24"/>
      <c r="B35" t="s">
        <v>85</v>
      </c>
      <c r="C35" s="10">
        <v>365493</v>
      </c>
      <c r="D35" s="11">
        <v>339465</v>
      </c>
      <c r="E35" s="11">
        <v>334785</v>
      </c>
      <c r="F35" s="11">
        <v>393742</v>
      </c>
      <c r="G35" s="11">
        <v>407241</v>
      </c>
      <c r="H35" s="11">
        <v>392332</v>
      </c>
      <c r="I35" s="11">
        <v>352178.38799999974</v>
      </c>
      <c r="J35" s="12">
        <v>354222.53800000006</v>
      </c>
      <c r="K35" s="212">
        <v>242251.56900000002</v>
      </c>
      <c r="L35" s="161">
        <v>230977.10400000008</v>
      </c>
      <c r="N35" s="77">
        <f t="shared" ref="N35:T35" si="30">C35/C33</f>
        <v>0.10748687635096388</v>
      </c>
      <c r="O35" s="37">
        <f t="shared" si="30"/>
        <v>9.5166127569960624E-2</v>
      </c>
      <c r="P35" s="18">
        <f t="shared" si="30"/>
        <v>9.2796038307521783E-2</v>
      </c>
      <c r="Q35" s="18">
        <f t="shared" si="30"/>
        <v>6.0787419565996023E-2</v>
      </c>
      <c r="R35" s="18">
        <f t="shared" si="30"/>
        <v>5.9124759993176366E-2</v>
      </c>
      <c r="S35" s="400">
        <f t="shared" si="30"/>
        <v>5.668324452526851E-2</v>
      </c>
      <c r="T35" s="400">
        <f t="shared" si="30"/>
        <v>5.5771122941941198E-2</v>
      </c>
      <c r="U35" s="172">
        <f>J35/J33</f>
        <v>6.5989211026477312E-2</v>
      </c>
      <c r="V35" s="96">
        <f>K35/K33</f>
        <v>6.0631472083653555E-2</v>
      </c>
      <c r="W35" s="78">
        <f>L35/L33</f>
        <v>6.4539328412042879E-2</v>
      </c>
      <c r="Y35" s="105">
        <f t="shared" si="2"/>
        <v>-4.6540317763638255E-2</v>
      </c>
      <c r="Z35" s="104">
        <f t="shared" si="3"/>
        <v>0.39078563283893242</v>
      </c>
    </row>
    <row r="36" spans="1:26" ht="20.100000000000001" customHeight="1" thickBot="1" x14ac:dyDescent="0.3">
      <c r="A36" s="5" t="s">
        <v>11</v>
      </c>
      <c r="B36" s="6"/>
      <c r="C36" s="13">
        <v>12390972</v>
      </c>
      <c r="D36" s="14">
        <v>13197036</v>
      </c>
      <c r="E36" s="14">
        <v>15907244</v>
      </c>
      <c r="F36" s="14">
        <v>17610905</v>
      </c>
      <c r="G36" s="14">
        <v>19064159</v>
      </c>
      <c r="H36" s="14">
        <v>20499399</v>
      </c>
      <c r="I36" s="14">
        <v>19606789.83499999</v>
      </c>
      <c r="J36" s="15">
        <v>19500738.575000003</v>
      </c>
      <c r="K36" s="383">
        <v>14462188.49100001</v>
      </c>
      <c r="L36" s="160">
        <v>13477174.933999997</v>
      </c>
      <c r="N36" s="134">
        <f t="shared" ref="N36:T36" si="31">C36/C45</f>
        <v>0.14716206852354555</v>
      </c>
      <c r="O36" s="259">
        <f t="shared" si="31"/>
        <v>0.15588571691004238</v>
      </c>
      <c r="P36" s="21">
        <f t="shared" si="31"/>
        <v>0.18481278381548627</v>
      </c>
      <c r="Q36" s="21">
        <f t="shared" si="31"/>
        <v>0.19387105674452929</v>
      </c>
      <c r="R36" s="21">
        <f t="shared" si="31"/>
        <v>0.20165715440751281</v>
      </c>
      <c r="S36" s="406">
        <f t="shared" si="31"/>
        <v>0.20482838829634628</v>
      </c>
      <c r="T36" s="406">
        <f t="shared" si="31"/>
        <v>0.2010040673788209</v>
      </c>
      <c r="U36" s="27">
        <f>J36/J45</f>
        <v>0.20365079150633672</v>
      </c>
      <c r="V36" s="20">
        <f>K36/K45</f>
        <v>0.20994425377724252</v>
      </c>
      <c r="W36" s="234">
        <f>L36/L45</f>
        <v>0.19726950311383168</v>
      </c>
      <c r="Y36" s="102">
        <f t="shared" si="2"/>
        <v>-6.810957813286686E-2</v>
      </c>
      <c r="Z36" s="101">
        <f t="shared" si="3"/>
        <v>-1.2674750663410839</v>
      </c>
    </row>
    <row r="37" spans="1:26" ht="20.100000000000001" customHeight="1" x14ac:dyDescent="0.25">
      <c r="A37" s="24"/>
      <c r="B37" t="s">
        <v>84</v>
      </c>
      <c r="C37" s="10">
        <v>10817653</v>
      </c>
      <c r="D37" s="11">
        <v>11445768</v>
      </c>
      <c r="E37" s="11">
        <v>13933215</v>
      </c>
      <c r="F37" s="11">
        <v>15305327</v>
      </c>
      <c r="G37" s="11">
        <v>16584484</v>
      </c>
      <c r="H37" s="11">
        <v>17817522</v>
      </c>
      <c r="I37" s="11">
        <v>17048606.024999991</v>
      </c>
      <c r="J37" s="12">
        <v>16995907.946000002</v>
      </c>
      <c r="K37" s="212">
        <v>12621421.926000008</v>
      </c>
      <c r="L37" s="161">
        <v>11816589.092999997</v>
      </c>
      <c r="N37" s="77">
        <f t="shared" ref="N37:T37" si="32">C37/C36</f>
        <v>0.87302699094146929</v>
      </c>
      <c r="O37" s="37">
        <f t="shared" si="32"/>
        <v>0.86729838427355965</v>
      </c>
      <c r="P37" s="18">
        <f t="shared" si="32"/>
        <v>0.8759037706343098</v>
      </c>
      <c r="Q37" s="18">
        <f t="shared" si="32"/>
        <v>0.86908236686303175</v>
      </c>
      <c r="R37" s="18">
        <f t="shared" si="32"/>
        <v>0.86993000845198576</v>
      </c>
      <c r="S37" s="400">
        <f t="shared" si="32"/>
        <v>0.86917289623954341</v>
      </c>
      <c r="T37" s="400">
        <f t="shared" si="32"/>
        <v>0.86952561681293705</v>
      </c>
      <c r="U37" s="172">
        <f>J37/J36</f>
        <v>0.8715520122806425</v>
      </c>
      <c r="V37" s="96">
        <f>K37/K36</f>
        <v>0.87271867144135673</v>
      </c>
      <c r="W37" s="78">
        <f>L37/L36</f>
        <v>0.87678531672014581</v>
      </c>
      <c r="Y37" s="107">
        <f t="shared" si="2"/>
        <v>-6.3767207666361569E-2</v>
      </c>
      <c r="Z37" s="104">
        <f t="shared" si="3"/>
        <v>0.40666452787890828</v>
      </c>
    </row>
    <row r="38" spans="1:26" ht="20.100000000000001" customHeight="1" thickBot="1" x14ac:dyDescent="0.3">
      <c r="A38" s="24"/>
      <c r="B38" t="s">
        <v>85</v>
      </c>
      <c r="C38" s="10">
        <v>1573319</v>
      </c>
      <c r="D38" s="11">
        <v>1751268</v>
      </c>
      <c r="E38" s="11">
        <v>1974029</v>
      </c>
      <c r="F38" s="11">
        <v>2305578</v>
      </c>
      <c r="G38" s="11">
        <v>2479675</v>
      </c>
      <c r="H38" s="11">
        <v>2681877</v>
      </c>
      <c r="I38" s="11">
        <v>2558183.8099999996</v>
      </c>
      <c r="J38" s="12">
        <v>2504830.6290000002</v>
      </c>
      <c r="K38" s="212">
        <v>1840766.5650000006</v>
      </c>
      <c r="L38" s="161">
        <v>1660585.8410000002</v>
      </c>
      <c r="N38" s="77">
        <f t="shared" ref="N38:T38" si="33">C38/C36</f>
        <v>0.12697300905853068</v>
      </c>
      <c r="O38" s="37">
        <f t="shared" si="33"/>
        <v>0.1327016157264404</v>
      </c>
      <c r="P38" s="18">
        <f t="shared" si="33"/>
        <v>0.12409622936569024</v>
      </c>
      <c r="Q38" s="18">
        <f t="shared" si="33"/>
        <v>0.13091763313696825</v>
      </c>
      <c r="R38" s="18">
        <f t="shared" si="33"/>
        <v>0.13006999154801427</v>
      </c>
      <c r="S38" s="400">
        <f t="shared" si="33"/>
        <v>0.13082710376045659</v>
      </c>
      <c r="T38" s="400">
        <f t="shared" si="33"/>
        <v>0.13047438318706295</v>
      </c>
      <c r="U38" s="172">
        <f>J38/J36</f>
        <v>0.12844798771935745</v>
      </c>
      <c r="V38" s="96">
        <f>K38/K36</f>
        <v>0.12728132855864321</v>
      </c>
      <c r="W38" s="78">
        <f>L38/L36</f>
        <v>0.12321468327985426</v>
      </c>
      <c r="Y38" s="105">
        <f t="shared" si="2"/>
        <v>-9.7883527127189174E-2</v>
      </c>
      <c r="Z38" s="104">
        <f t="shared" si="3"/>
        <v>-0.40666452787889579</v>
      </c>
    </row>
    <row r="39" spans="1:26" ht="20.100000000000001" customHeight="1" thickBot="1" x14ac:dyDescent="0.3">
      <c r="A39" s="5" t="s">
        <v>6</v>
      </c>
      <c r="B39" s="6"/>
      <c r="C39" s="13">
        <v>37960402</v>
      </c>
      <c r="D39" s="14">
        <v>34839265</v>
      </c>
      <c r="E39" s="14">
        <v>32218645</v>
      </c>
      <c r="F39" s="14">
        <v>32597080</v>
      </c>
      <c r="G39" s="14">
        <v>32595947</v>
      </c>
      <c r="H39" s="14">
        <v>34535658</v>
      </c>
      <c r="I39" s="14">
        <v>33554093.508000024</v>
      </c>
      <c r="J39" s="15">
        <v>33979083.338000014</v>
      </c>
      <c r="K39" s="383">
        <v>23556624.655999992</v>
      </c>
      <c r="L39" s="160">
        <v>25259723.269000001</v>
      </c>
      <c r="N39" s="134">
        <f t="shared" ref="N39:T39" si="34">C39/C45</f>
        <v>0.45083882687373805</v>
      </c>
      <c r="O39" s="259">
        <f t="shared" si="34"/>
        <v>0.41152754308952011</v>
      </c>
      <c r="P39" s="21">
        <f t="shared" si="34"/>
        <v>0.37432112521898186</v>
      </c>
      <c r="Q39" s="21">
        <f t="shared" si="34"/>
        <v>0.35884756327888662</v>
      </c>
      <c r="R39" s="21">
        <f t="shared" si="34"/>
        <v>0.34479390972547513</v>
      </c>
      <c r="S39" s="406">
        <f t="shared" si="34"/>
        <v>0.34507758822069945</v>
      </c>
      <c r="T39" s="406">
        <f t="shared" si="34"/>
        <v>0.34398845140256984</v>
      </c>
      <c r="U39" s="27">
        <f>J39/J45</f>
        <v>0.3548515452288955</v>
      </c>
      <c r="V39" s="20">
        <f>K39/K45</f>
        <v>0.34196608542283913</v>
      </c>
      <c r="W39" s="234">
        <f>L39/L45</f>
        <v>0.36973424196621202</v>
      </c>
      <c r="Y39" s="102">
        <f t="shared" si="2"/>
        <v>7.2298074867284581E-2</v>
      </c>
      <c r="Z39" s="129">
        <f t="shared" si="3"/>
        <v>2.7768156543372893</v>
      </c>
    </row>
    <row r="40" spans="1:26" ht="20.100000000000001" customHeight="1" x14ac:dyDescent="0.25">
      <c r="A40" s="24"/>
      <c r="B40" t="s">
        <v>84</v>
      </c>
      <c r="C40" s="10">
        <v>26995721</v>
      </c>
      <c r="D40" s="11">
        <v>25179495</v>
      </c>
      <c r="E40" s="11">
        <v>24074185</v>
      </c>
      <c r="F40" s="11">
        <v>24662414</v>
      </c>
      <c r="G40" s="11">
        <v>24902353</v>
      </c>
      <c r="H40" s="11">
        <v>26397214</v>
      </c>
      <c r="I40" s="11">
        <v>25064992.81300002</v>
      </c>
      <c r="J40" s="12">
        <v>25183965.570000015</v>
      </c>
      <c r="K40" s="212">
        <v>17521249.502999995</v>
      </c>
      <c r="L40" s="161">
        <v>18830114.283</v>
      </c>
      <c r="N40" s="77">
        <f t="shared" ref="N40:T40" si="35">C40/C39</f>
        <v>0.711154771227133</v>
      </c>
      <c r="O40" s="37">
        <f t="shared" si="35"/>
        <v>0.7227332436548245</v>
      </c>
      <c r="P40" s="18">
        <f t="shared" si="35"/>
        <v>0.74721283281776751</v>
      </c>
      <c r="Q40" s="18">
        <f t="shared" si="35"/>
        <v>0.75658353447609417</v>
      </c>
      <c r="R40" s="18">
        <f t="shared" si="35"/>
        <v>0.76397083968752311</v>
      </c>
      <c r="S40" s="400">
        <f t="shared" si="35"/>
        <v>0.76434663558458915</v>
      </c>
      <c r="T40" s="400">
        <f t="shared" si="35"/>
        <v>0.7470025321060747</v>
      </c>
      <c r="U40" s="172">
        <f>J40/J39</f>
        <v>0.7411608288395436</v>
      </c>
      <c r="V40" s="96">
        <f>K40/K39</f>
        <v>0.74379287180845088</v>
      </c>
      <c r="W40" s="78">
        <f>L40/L39</f>
        <v>0.74546003859469279</v>
      </c>
      <c r="Y40" s="107">
        <f t="shared" si="2"/>
        <v>7.4701566219686599E-2</v>
      </c>
      <c r="Z40" s="104">
        <f t="shared" si="3"/>
        <v>0.16671667862419026</v>
      </c>
    </row>
    <row r="41" spans="1:26" ht="20.100000000000001" customHeight="1" thickBot="1" x14ac:dyDescent="0.3">
      <c r="A41" s="24"/>
      <c r="B41" t="s">
        <v>85</v>
      </c>
      <c r="C41" s="10">
        <v>10964681</v>
      </c>
      <c r="D41" s="11">
        <v>9659770</v>
      </c>
      <c r="E41" s="11">
        <v>8144460</v>
      </c>
      <c r="F41" s="11">
        <v>7934666</v>
      </c>
      <c r="G41" s="11">
        <v>7693594</v>
      </c>
      <c r="H41" s="11">
        <v>8138444</v>
      </c>
      <c r="I41" s="11">
        <v>8489100.6950000022</v>
      </c>
      <c r="J41" s="12">
        <v>8795117.7680000011</v>
      </c>
      <c r="K41" s="212">
        <v>6035375.1529999962</v>
      </c>
      <c r="L41" s="161">
        <v>6429608.9859999996</v>
      </c>
      <c r="N41" s="77">
        <f t="shared" ref="N41:T41" si="36">C41/C39</f>
        <v>0.28884522877286706</v>
      </c>
      <c r="O41" s="37">
        <f t="shared" si="36"/>
        <v>0.2772667563451755</v>
      </c>
      <c r="P41" s="18">
        <f t="shared" si="36"/>
        <v>0.25278716718223254</v>
      </c>
      <c r="Q41" s="18">
        <f t="shared" si="36"/>
        <v>0.24341646552390583</v>
      </c>
      <c r="R41" s="18">
        <f t="shared" si="36"/>
        <v>0.23602916031247689</v>
      </c>
      <c r="S41" s="400">
        <f t="shared" si="36"/>
        <v>0.23565336441541088</v>
      </c>
      <c r="T41" s="400">
        <f t="shared" si="36"/>
        <v>0.25299746789392524</v>
      </c>
      <c r="U41" s="172">
        <f>J41/J39</f>
        <v>0.25883917116045652</v>
      </c>
      <c r="V41" s="96">
        <f>K41/K39</f>
        <v>0.25620712819154912</v>
      </c>
      <c r="W41" s="78">
        <f>L41/L39</f>
        <v>0.25453996140530716</v>
      </c>
      <c r="Y41" s="105">
        <f t="shared" si="2"/>
        <v>6.5320518278642881E-2</v>
      </c>
      <c r="Z41" s="104">
        <f t="shared" si="3"/>
        <v>-0.16671667862419581</v>
      </c>
    </row>
    <row r="42" spans="1:26" ht="20.100000000000001" customHeight="1" thickBot="1" x14ac:dyDescent="0.3">
      <c r="A42" s="5" t="s">
        <v>7</v>
      </c>
      <c r="B42" s="6"/>
      <c r="C42" s="13">
        <v>92214</v>
      </c>
      <c r="D42" s="14">
        <v>102073</v>
      </c>
      <c r="E42" s="14">
        <v>98187</v>
      </c>
      <c r="F42" s="14">
        <v>103230</v>
      </c>
      <c r="G42" s="14">
        <v>95779</v>
      </c>
      <c r="H42" s="14">
        <v>114500</v>
      </c>
      <c r="I42" s="14">
        <v>145774.052</v>
      </c>
      <c r="J42" s="15">
        <v>156792.90499999994</v>
      </c>
      <c r="K42" s="383">
        <v>124644.68899999997</v>
      </c>
      <c r="L42" s="160">
        <v>112619.53900000003</v>
      </c>
      <c r="N42" s="134">
        <f t="shared" ref="N42:T42" si="37">C42/C45</f>
        <v>1.095184702768292E-3</v>
      </c>
      <c r="O42" s="259">
        <f t="shared" si="37"/>
        <v>1.2057042795184279E-3</v>
      </c>
      <c r="P42" s="21">
        <f t="shared" si="37"/>
        <v>1.1407515220418539E-3</v>
      </c>
      <c r="Q42" s="21">
        <f t="shared" si="37"/>
        <v>1.1364157144529345E-3</v>
      </c>
      <c r="R42" s="21">
        <f t="shared" si="37"/>
        <v>1.0131325799368947E-3</v>
      </c>
      <c r="S42" s="406">
        <f t="shared" si="37"/>
        <v>1.1440750267815974E-3</v>
      </c>
      <c r="T42" s="406">
        <f t="shared" si="37"/>
        <v>1.4944403248504426E-3</v>
      </c>
      <c r="U42" s="27">
        <f>J42/J45</f>
        <v>1.6374251202343419E-3</v>
      </c>
      <c r="V42" s="20">
        <f>K42/K45</f>
        <v>1.8094381936514233E-3</v>
      </c>
      <c r="W42" s="234">
        <f>L42/L45</f>
        <v>1.6484463998008678E-3</v>
      </c>
      <c r="Y42" s="64">
        <f t="shared" si="2"/>
        <v>-9.6475430252787903E-2</v>
      </c>
      <c r="Z42" s="129">
        <f t="shared" si="3"/>
        <v>-1.6099179385055548E-2</v>
      </c>
    </row>
    <row r="43" spans="1:26" ht="20.100000000000001" customHeight="1" x14ac:dyDescent="0.25">
      <c r="A43" s="24"/>
      <c r="B43" t="s">
        <v>84</v>
      </c>
      <c r="C43" s="10">
        <v>72657</v>
      </c>
      <c r="D43" s="11">
        <v>85730</v>
      </c>
      <c r="E43" s="11">
        <v>80250</v>
      </c>
      <c r="F43" s="11">
        <v>91784</v>
      </c>
      <c r="G43" s="11">
        <v>87567</v>
      </c>
      <c r="H43" s="11">
        <v>106606</v>
      </c>
      <c r="I43" s="11">
        <v>139925.671</v>
      </c>
      <c r="J43" s="12">
        <v>150434.63399999993</v>
      </c>
      <c r="K43" s="212">
        <v>119662.69199999997</v>
      </c>
      <c r="L43" s="161">
        <v>108317.39500000003</v>
      </c>
      <c r="N43" s="77">
        <f t="shared" ref="N43:T43" si="38">C43/C42</f>
        <v>0.78791723599453445</v>
      </c>
      <c r="O43" s="37">
        <f t="shared" si="38"/>
        <v>0.83988909897818231</v>
      </c>
      <c r="P43" s="18">
        <f t="shared" si="38"/>
        <v>0.81731797488465885</v>
      </c>
      <c r="Q43" s="18">
        <f t="shared" si="38"/>
        <v>0.88912137944396008</v>
      </c>
      <c r="R43" s="18">
        <f t="shared" si="38"/>
        <v>0.91426095490660797</v>
      </c>
      <c r="S43" s="400">
        <f t="shared" si="38"/>
        <v>0.93105676855895192</v>
      </c>
      <c r="T43" s="400">
        <f t="shared" si="38"/>
        <v>0.95988050740333408</v>
      </c>
      <c r="U43" s="172">
        <f>J43/J42</f>
        <v>0.95944796736816629</v>
      </c>
      <c r="V43" s="96">
        <f>K43/K42</f>
        <v>0.96003041092268271</v>
      </c>
      <c r="W43" s="78">
        <f>L43/L42</f>
        <v>0.96179931086381021</v>
      </c>
      <c r="Y43" s="107">
        <f t="shared" si="2"/>
        <v>-9.4810644908439268E-2</v>
      </c>
      <c r="Z43" s="104">
        <f t="shared" si="3"/>
        <v>0.17688999411274997</v>
      </c>
    </row>
    <row r="44" spans="1:26" ht="20.100000000000001" customHeight="1" thickBot="1" x14ac:dyDescent="0.3">
      <c r="A44" s="24"/>
      <c r="B44" t="s">
        <v>85</v>
      </c>
      <c r="C44" s="10">
        <v>19557</v>
      </c>
      <c r="D44" s="11">
        <v>16343</v>
      </c>
      <c r="E44" s="11">
        <v>17937</v>
      </c>
      <c r="F44" s="11">
        <v>11446</v>
      </c>
      <c r="G44" s="11">
        <v>8212</v>
      </c>
      <c r="H44" s="11">
        <v>7894</v>
      </c>
      <c r="I44" s="11">
        <v>5848.3810000000003</v>
      </c>
      <c r="J44" s="43">
        <v>6358.2710000000025</v>
      </c>
      <c r="K44" s="212">
        <v>4981.9970000000003</v>
      </c>
      <c r="L44" s="161">
        <v>4302.1440000000002</v>
      </c>
      <c r="N44" s="77">
        <f t="shared" ref="N44:T44" si="39">C44/C42</f>
        <v>0.21208276400546555</v>
      </c>
      <c r="O44" s="404">
        <f t="shared" si="39"/>
        <v>0.16011090102181771</v>
      </c>
      <c r="P44" s="408">
        <f t="shared" si="39"/>
        <v>0.18268202511534112</v>
      </c>
      <c r="Q44" s="408">
        <f t="shared" si="39"/>
        <v>0.11087862055603991</v>
      </c>
      <c r="R44" s="408">
        <f t="shared" si="39"/>
        <v>8.5739045093392086E-2</v>
      </c>
      <c r="S44" s="407">
        <f t="shared" si="39"/>
        <v>6.8943231441048039E-2</v>
      </c>
      <c r="T44" s="407">
        <f t="shared" si="39"/>
        <v>4.0119492596665973E-2</v>
      </c>
      <c r="U44" s="172">
        <f>J44/J42</f>
        <v>4.0552032631833726E-2</v>
      </c>
      <c r="V44" s="235">
        <f>K44/K42</f>
        <v>3.9969589077317215E-2</v>
      </c>
      <c r="W44" s="78">
        <f>L44/L42</f>
        <v>3.8200689136189757E-2</v>
      </c>
      <c r="Y44" s="105">
        <f t="shared" si="2"/>
        <v>-0.13646194487873037</v>
      </c>
      <c r="Z44" s="104">
        <f t="shared" si="3"/>
        <v>-0.17688999411274581</v>
      </c>
    </row>
    <row r="45" spans="1:26" ht="20.100000000000001" customHeight="1" thickBot="1" x14ac:dyDescent="0.3">
      <c r="A45" s="74" t="s">
        <v>20</v>
      </c>
      <c r="B45" s="100"/>
      <c r="C45" s="83">
        <f t="shared" ref="C45:G46" si="40">C7+C10+C13+C16+C18+C21+C24+C27+C30+C33+C36+C39+C42</f>
        <v>84199496</v>
      </c>
      <c r="D45" s="84">
        <f t="shared" si="40"/>
        <v>84658404</v>
      </c>
      <c r="E45" s="84">
        <f t="shared" si="40"/>
        <v>86072206</v>
      </c>
      <c r="F45" s="84">
        <f t="shared" si="40"/>
        <v>90838237</v>
      </c>
      <c r="G45" s="84">
        <f t="shared" si="40"/>
        <v>94537479</v>
      </c>
      <c r="H45" s="84">
        <f t="shared" ref="H45:L46" si="41">H7+H10+H13+H16+H18+H21+H24+H27+H30+H33+H36+H39+H42</f>
        <v>100080849</v>
      </c>
      <c r="I45" s="84">
        <f t="shared" ref="I45" si="42">I7+I10+I13+I16+I18+I21+I24+I27+I30+I33+I36+I39+I42</f>
        <v>97544244.207000002</v>
      </c>
      <c r="J45" s="84">
        <f t="shared" si="41"/>
        <v>95755771.096000016</v>
      </c>
      <c r="K45" s="190">
        <f t="shared" si="41"/>
        <v>68885850.556999996</v>
      </c>
      <c r="L45" s="188">
        <f t="shared" si="41"/>
        <v>68318593.199999988</v>
      </c>
      <c r="N45" s="89">
        <f>N7+N10+N13+N16+N18+N21+N24+N27+N30+N33+N36+N39+N42</f>
        <v>1</v>
      </c>
      <c r="O45" s="405">
        <f t="shared" ref="O45:V45" si="43">O7+O10+O13+O16+O18+O21+O24+O27+O30+O33+O36+O39+O42</f>
        <v>0.99999999999999989</v>
      </c>
      <c r="P45" s="405">
        <f t="shared" si="43"/>
        <v>1</v>
      </c>
      <c r="Q45" s="405">
        <f t="shared" si="43"/>
        <v>1</v>
      </c>
      <c r="R45" s="405">
        <f t="shared" ref="R45:S45" si="44">R7+R10+R13+R16+R18+R21+R24+R27+R30+R33+R36+R39+R42</f>
        <v>0.99999999999999989</v>
      </c>
      <c r="S45" s="405">
        <f t="shared" si="44"/>
        <v>1</v>
      </c>
      <c r="T45" s="405">
        <f t="shared" ref="T45" si="45">T7+T10+T13+T16+T18+T21+T24+T27+T30+T33+T36+T39+T42</f>
        <v>1</v>
      </c>
      <c r="U45" s="174">
        <f t="shared" si="43"/>
        <v>1</v>
      </c>
      <c r="V45" s="181">
        <f t="shared" si="43"/>
        <v>1</v>
      </c>
      <c r="W45" s="402">
        <f>W7+W10+W13+W16+W18+W21+W24+W27+W30+W33+W36+W39+W42</f>
        <v>1</v>
      </c>
      <c r="Y45" s="93">
        <f t="shared" si="2"/>
        <v>-8.2347441806010346E-3</v>
      </c>
      <c r="Z45" s="132">
        <f t="shared" si="3"/>
        <v>0</v>
      </c>
    </row>
    <row r="46" spans="1:26" ht="20.100000000000001" customHeight="1" x14ac:dyDescent="0.25">
      <c r="A46" s="24"/>
      <c r="B46" t="s">
        <v>84</v>
      </c>
      <c r="C46" s="314">
        <f t="shared" si="40"/>
        <v>47415131</v>
      </c>
      <c r="D46" s="315">
        <f t="shared" si="40"/>
        <v>47322300</v>
      </c>
      <c r="E46" s="315">
        <f t="shared" si="40"/>
        <v>49871335</v>
      </c>
      <c r="F46" s="315">
        <f t="shared" si="40"/>
        <v>54010017</v>
      </c>
      <c r="G46" s="315">
        <v>54960471</v>
      </c>
      <c r="H46" s="315">
        <f t="shared" si="41"/>
        <v>57917151</v>
      </c>
      <c r="I46" s="315">
        <f t="shared" ref="I46" si="46">I8+I11+I14+I17+I19+I22+I25+I28+I31+I34+I37+I40+I43</f>
        <v>55186493.382000007</v>
      </c>
      <c r="J46" s="248">
        <f t="shared" si="41"/>
        <v>53938922.157000013</v>
      </c>
      <c r="K46" s="315">
        <f t="shared" si="41"/>
        <v>38780774.041999996</v>
      </c>
      <c r="L46" s="189">
        <f t="shared" si="41"/>
        <v>38679128.883000001</v>
      </c>
      <c r="N46" s="77">
        <f t="shared" ref="N46:T46" si="47">C46/C45</f>
        <v>0.56312844200397594</v>
      </c>
      <c r="O46" s="79">
        <f t="shared" si="47"/>
        <v>0.5589793542528867</v>
      </c>
      <c r="P46" s="79">
        <f t="shared" si="47"/>
        <v>0.57941276653232288</v>
      </c>
      <c r="Q46" s="79">
        <f t="shared" si="47"/>
        <v>0.5945735934967562</v>
      </c>
      <c r="R46" s="79">
        <f t="shared" si="47"/>
        <v>0.58136171581220186</v>
      </c>
      <c r="S46" s="79">
        <f t="shared" si="47"/>
        <v>0.57870363389902901</v>
      </c>
      <c r="T46" s="79">
        <f t="shared" si="47"/>
        <v>0.56575858299632709</v>
      </c>
      <c r="U46" s="79">
        <f>J46/J45</f>
        <v>0.56329682837521622</v>
      </c>
      <c r="V46" s="79">
        <f>K46/K45</f>
        <v>0.5629715497221105</v>
      </c>
      <c r="W46" s="78">
        <f>L46/L45</f>
        <v>0.56615815799614577</v>
      </c>
      <c r="Y46" s="107">
        <f t="shared" si="2"/>
        <v>-2.6210193455631285E-3</v>
      </c>
      <c r="Z46" s="104">
        <f t="shared" si="3"/>
        <v>0.31866082740352741</v>
      </c>
    </row>
    <row r="47" spans="1:26" ht="20.100000000000001" customHeight="1" thickBot="1" x14ac:dyDescent="0.3">
      <c r="A47" s="31"/>
      <c r="B47" s="25" t="s">
        <v>85</v>
      </c>
      <c r="C47" s="32">
        <f t="shared" ref="C47:F47" si="48">C9+C12+C15+C20+C23+C26+C29+C32+C35+C38+C41+C44</f>
        <v>36784365</v>
      </c>
      <c r="D47" s="33">
        <f t="shared" si="48"/>
        <v>37336104</v>
      </c>
      <c r="E47" s="33">
        <f t="shared" si="48"/>
        <v>36200871</v>
      </c>
      <c r="F47" s="33">
        <f t="shared" si="48"/>
        <v>36828220</v>
      </c>
      <c r="G47" s="33">
        <v>39577008</v>
      </c>
      <c r="H47" s="33">
        <f t="shared" ref="H47:L47" si="49">H9+H12+H15+H20+H23+H26+H29+H32+H35+H38+H41+H44</f>
        <v>42163698</v>
      </c>
      <c r="I47" s="33">
        <f t="shared" ref="I47" si="50">I9+I12+I15+I20+I23+I26+I29+I32+I35+I38+I41+I44</f>
        <v>42357750.824999988</v>
      </c>
      <c r="J47" s="43">
        <f t="shared" si="49"/>
        <v>41816848.939000003</v>
      </c>
      <c r="K47" s="33">
        <f t="shared" si="49"/>
        <v>30105076.514999989</v>
      </c>
      <c r="L47" s="162">
        <f t="shared" si="49"/>
        <v>29639464.316999994</v>
      </c>
      <c r="N47" s="147">
        <f t="shared" ref="N47:T47" si="51">C47/C45</f>
        <v>0.43687155799602412</v>
      </c>
      <c r="O47" s="80">
        <f t="shared" si="51"/>
        <v>0.4410206457471133</v>
      </c>
      <c r="P47" s="80">
        <f t="shared" si="51"/>
        <v>0.42058723346767712</v>
      </c>
      <c r="Q47" s="80">
        <f t="shared" si="51"/>
        <v>0.4054264065032438</v>
      </c>
      <c r="R47" s="80">
        <f t="shared" si="51"/>
        <v>0.41863828418779814</v>
      </c>
      <c r="S47" s="80">
        <f t="shared" si="51"/>
        <v>0.42129636610097104</v>
      </c>
      <c r="T47" s="80">
        <f t="shared" si="51"/>
        <v>0.43424141700367286</v>
      </c>
      <c r="U47" s="80">
        <f>J47/J45</f>
        <v>0.43670317162478378</v>
      </c>
      <c r="V47" s="80">
        <f>K47/K45</f>
        <v>0.43702845027788934</v>
      </c>
      <c r="W47" s="236">
        <f>L47/L45</f>
        <v>0.43384184200385439</v>
      </c>
      <c r="Y47" s="105">
        <f t="shared" si="2"/>
        <v>-1.5466235329712643E-2</v>
      </c>
      <c r="Z47" s="106">
        <f t="shared" si="3"/>
        <v>-0.31866082740349411</v>
      </c>
    </row>
    <row r="50" spans="1:26" x14ac:dyDescent="0.25">
      <c r="A50" s="1" t="s">
        <v>22</v>
      </c>
      <c r="N50" s="1" t="s">
        <v>24</v>
      </c>
      <c r="Y50" s="1" t="s">
        <v>93</v>
      </c>
    </row>
    <row r="51" spans="1:26" ht="15.75" thickBot="1" x14ac:dyDescent="0.3"/>
    <row r="52" spans="1:26" ht="24" customHeight="1" x14ac:dyDescent="0.25">
      <c r="A52" s="479" t="s">
        <v>80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setembro</v>
      </c>
      <c r="L52" s="467"/>
      <c r="N52" s="498">
        <v>2016</v>
      </c>
      <c r="O52" s="460">
        <v>2017</v>
      </c>
      <c r="P52" s="460">
        <v>2018</v>
      </c>
      <c r="Q52" s="483">
        <v>2019</v>
      </c>
      <c r="R52" s="475">
        <v>2020</v>
      </c>
      <c r="S52" s="475">
        <v>2021</v>
      </c>
      <c r="T52" s="475">
        <v>2022</v>
      </c>
      <c r="U52" s="464">
        <v>2023</v>
      </c>
      <c r="V52" s="466" t="str">
        <f>K52</f>
        <v>janeiro - setembro</v>
      </c>
      <c r="W52" s="467"/>
      <c r="Y52" s="495" t="s">
        <v>86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500"/>
      <c r="R53" s="489"/>
      <c r="S53" s="489"/>
      <c r="T53" s="489"/>
      <c r="U53" s="494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43263427</v>
      </c>
      <c r="D54" s="14">
        <v>45322865</v>
      </c>
      <c r="E54" s="14">
        <v>48266368</v>
      </c>
      <c r="F54" s="14">
        <v>50700344</v>
      </c>
      <c r="G54" s="14">
        <v>53931412</v>
      </c>
      <c r="H54" s="14">
        <v>56340940</v>
      </c>
      <c r="I54" s="36">
        <v>57770973.628999978</v>
      </c>
      <c r="J54" s="15">
        <v>57552397.463</v>
      </c>
      <c r="K54" s="14">
        <v>44210059.133000001</v>
      </c>
      <c r="L54" s="160">
        <v>40271187.820999995</v>
      </c>
      <c r="N54" s="134">
        <f t="shared" ref="N54:T54" si="52">C54/C92</f>
        <v>0.15995255176002657</v>
      </c>
      <c r="O54" s="259">
        <f t="shared" si="52"/>
        <v>0.1566763403581925</v>
      </c>
      <c r="P54" s="21">
        <f t="shared" si="52"/>
        <v>0.15598980563684609</v>
      </c>
      <c r="Q54" s="21">
        <f t="shared" si="52"/>
        <v>0.15258973097881612</v>
      </c>
      <c r="R54" s="21">
        <f t="shared" si="52"/>
        <v>0.15299297949399679</v>
      </c>
      <c r="S54" s="406">
        <f t="shared" si="52"/>
        <v>0.14362421512708967</v>
      </c>
      <c r="T54" s="406">
        <f t="shared" si="52"/>
        <v>0.1434557161723104</v>
      </c>
      <c r="U54" s="27">
        <f>J54/J92</f>
        <v>0.13967026002254249</v>
      </c>
      <c r="V54" s="20">
        <f>K54/K92</f>
        <v>0.15343262007460573</v>
      </c>
      <c r="W54" s="234">
        <f>L54/L92</f>
        <v>0.13599523963755286</v>
      </c>
      <c r="Y54" s="102">
        <f>(L54-K54)/K54</f>
        <v>-8.9094459253050151E-2</v>
      </c>
      <c r="Z54" s="101">
        <f>(W54-V54)*100</f>
        <v>-1.743738043705287</v>
      </c>
    </row>
    <row r="55" spans="1:26" ht="20.100000000000001" customHeight="1" x14ac:dyDescent="0.25">
      <c r="A55" s="24"/>
      <c r="B55" t="s">
        <v>84</v>
      </c>
      <c r="C55" s="10">
        <v>1291916</v>
      </c>
      <c r="D55" s="11">
        <v>1193387</v>
      </c>
      <c r="E55" s="11">
        <v>1430439</v>
      </c>
      <c r="F55" s="11">
        <v>1484147</v>
      </c>
      <c r="G55" s="11">
        <v>1476642</v>
      </c>
      <c r="H55" s="11">
        <v>1901660</v>
      </c>
      <c r="I55" s="35">
        <v>2502678.7039999999</v>
      </c>
      <c r="J55" s="12">
        <v>2831317.2370000007</v>
      </c>
      <c r="K55" s="11">
        <v>2118008.1220000004</v>
      </c>
      <c r="L55" s="161">
        <v>1978372.6489999995</v>
      </c>
      <c r="N55" s="77">
        <f t="shared" ref="N55:T55" si="53">C55/C54</f>
        <v>2.9861619607711613E-2</v>
      </c>
      <c r="O55" s="37">
        <f t="shared" si="53"/>
        <v>2.6330793518900449E-2</v>
      </c>
      <c r="P55" s="18">
        <f t="shared" si="53"/>
        <v>2.9636350512224165E-2</v>
      </c>
      <c r="Q55" s="18">
        <f t="shared" si="53"/>
        <v>2.9272917753773033E-2</v>
      </c>
      <c r="R55" s="18">
        <f t="shared" si="53"/>
        <v>2.7379998877092259E-2</v>
      </c>
      <c r="S55" s="400">
        <f t="shared" si="53"/>
        <v>3.3752720490641444E-2</v>
      </c>
      <c r="T55" s="400">
        <f t="shared" si="53"/>
        <v>4.332069457703757E-2</v>
      </c>
      <c r="U55" s="172">
        <f>J55/J54</f>
        <v>4.9195469898890537E-2</v>
      </c>
      <c r="V55" s="96">
        <f>K55/K54</f>
        <v>4.7907832822124456E-2</v>
      </c>
      <c r="W55" s="78">
        <f>L55/L54</f>
        <v>4.9126255172645995E-2</v>
      </c>
      <c r="Y55" s="107">
        <f t="shared" ref="Y55:Y94" si="54">(L55-K55)/K55</f>
        <v>-6.5927732547194126E-2</v>
      </c>
      <c r="Z55" s="104">
        <f t="shared" ref="Z55:Z94" si="55">(W55-V55)*100</f>
        <v>0.12184223505215391</v>
      </c>
    </row>
    <row r="56" spans="1:26" ht="20.100000000000001" customHeight="1" thickBot="1" x14ac:dyDescent="0.3">
      <c r="A56" s="24"/>
      <c r="B56" t="s">
        <v>85</v>
      </c>
      <c r="C56" s="10">
        <v>41971511</v>
      </c>
      <c r="D56" s="11">
        <v>44129478</v>
      </c>
      <c r="E56" s="11">
        <v>46835929</v>
      </c>
      <c r="F56" s="11">
        <v>49216197</v>
      </c>
      <c r="G56" s="11">
        <v>52454770</v>
      </c>
      <c r="H56" s="11">
        <v>54439280</v>
      </c>
      <c r="I56" s="35">
        <v>55268294.924999982</v>
      </c>
      <c r="J56" s="12">
        <v>54721080.225999996</v>
      </c>
      <c r="K56" s="11">
        <v>42092051.011</v>
      </c>
      <c r="L56" s="161">
        <v>38292815.171999998</v>
      </c>
      <c r="N56" s="77">
        <f t="shared" ref="N56:T56" si="56">C56/C54</f>
        <v>0.97013838039228839</v>
      </c>
      <c r="O56" s="37">
        <f t="shared" si="56"/>
        <v>0.97366920648109956</v>
      </c>
      <c r="P56" s="18">
        <f t="shared" si="56"/>
        <v>0.97036364948777587</v>
      </c>
      <c r="Q56" s="18">
        <f t="shared" si="56"/>
        <v>0.97072708224622695</v>
      </c>
      <c r="R56" s="18">
        <f t="shared" si="56"/>
        <v>0.9726200011229077</v>
      </c>
      <c r="S56" s="400">
        <f t="shared" si="56"/>
        <v>0.96624727950935851</v>
      </c>
      <c r="T56" s="400">
        <f t="shared" si="56"/>
        <v>0.95667930542296253</v>
      </c>
      <c r="U56" s="172">
        <f>J56/J54</f>
        <v>0.95080453010110944</v>
      </c>
      <c r="V56" s="96">
        <f>K56/K54</f>
        <v>0.95209216717787548</v>
      </c>
      <c r="W56" s="78">
        <f>L56/L54</f>
        <v>0.95087374482735409</v>
      </c>
      <c r="Y56" s="105">
        <f t="shared" si="54"/>
        <v>-9.0260173779774702E-2</v>
      </c>
      <c r="Z56" s="104">
        <f t="shared" si="55"/>
        <v>-0.12184223505213865</v>
      </c>
    </row>
    <row r="57" spans="1:26" ht="20.100000000000001" customHeight="1" thickBot="1" x14ac:dyDescent="0.3">
      <c r="A57" s="5" t="s">
        <v>17</v>
      </c>
      <c r="B57" s="6"/>
      <c r="C57" s="13">
        <v>534724</v>
      </c>
      <c r="D57" s="14">
        <v>727328</v>
      </c>
      <c r="E57" s="14">
        <v>627880</v>
      </c>
      <c r="F57" s="14">
        <v>660848</v>
      </c>
      <c r="G57" s="14">
        <v>732632</v>
      </c>
      <c r="H57" s="14">
        <v>965487</v>
      </c>
      <c r="I57" s="36">
        <v>1069227.2629999998</v>
      </c>
      <c r="J57" s="15">
        <v>1232408.733</v>
      </c>
      <c r="K57" s="14">
        <v>802014.598</v>
      </c>
      <c r="L57" s="160">
        <v>988821.66200000024</v>
      </c>
      <c r="N57" s="134">
        <f t="shared" ref="N57:T57" si="57">C57/C92</f>
        <v>1.976969329945324E-3</v>
      </c>
      <c r="O57" s="259">
        <f t="shared" si="57"/>
        <v>2.5142958036753287E-3</v>
      </c>
      <c r="P57" s="21">
        <f t="shared" si="57"/>
        <v>2.0292158540552072E-3</v>
      </c>
      <c r="Q57" s="21">
        <f t="shared" si="57"/>
        <v>1.9889138925347069E-3</v>
      </c>
      <c r="R57" s="21">
        <f t="shared" si="57"/>
        <v>2.0783352112614048E-3</v>
      </c>
      <c r="S57" s="406">
        <f t="shared" si="57"/>
        <v>2.4612175904485871E-3</v>
      </c>
      <c r="T57" s="406">
        <f t="shared" si="57"/>
        <v>2.6550835675656138E-3</v>
      </c>
      <c r="U57" s="27">
        <f>J57/J92</f>
        <v>2.9908545217916206E-3</v>
      </c>
      <c r="V57" s="20">
        <f>K57/K92</f>
        <v>2.7834208667087881E-3</v>
      </c>
      <c r="W57" s="234">
        <f>L57/L92</f>
        <v>3.3392369621729752E-3</v>
      </c>
      <c r="Y57" s="102">
        <f t="shared" si="54"/>
        <v>0.2329222740656402</v>
      </c>
      <c r="Z57" s="101">
        <f t="shared" si="55"/>
        <v>5.5581609546418713E-2</v>
      </c>
    </row>
    <row r="58" spans="1:26" ht="20.100000000000001" customHeight="1" x14ac:dyDescent="0.25">
      <c r="A58" s="24"/>
      <c r="B58" t="s">
        <v>84</v>
      </c>
      <c r="C58" s="10">
        <v>472187</v>
      </c>
      <c r="D58" s="11">
        <v>628374</v>
      </c>
      <c r="E58" s="11">
        <v>453490</v>
      </c>
      <c r="F58" s="11">
        <v>401720</v>
      </c>
      <c r="G58" s="11">
        <v>486117</v>
      </c>
      <c r="H58" s="11">
        <v>594835</v>
      </c>
      <c r="I58" s="35">
        <v>643398.17599999986</v>
      </c>
      <c r="J58" s="12">
        <v>736739.59300000011</v>
      </c>
      <c r="K58" s="11">
        <v>450360.87900000007</v>
      </c>
      <c r="L58" s="161">
        <v>600654.68000000017</v>
      </c>
      <c r="N58" s="77">
        <f t="shared" ref="N58:T58" si="58">C58/C57</f>
        <v>0.88304807713886047</v>
      </c>
      <c r="O58" s="37">
        <f t="shared" si="58"/>
        <v>0.86394858990716705</v>
      </c>
      <c r="P58" s="18">
        <f t="shared" si="58"/>
        <v>0.72225584506593621</v>
      </c>
      <c r="Q58" s="18">
        <f t="shared" si="58"/>
        <v>0.60788562574147154</v>
      </c>
      <c r="R58" s="18">
        <f t="shared" si="58"/>
        <v>0.66352138590724952</v>
      </c>
      <c r="S58" s="400">
        <f t="shared" si="58"/>
        <v>0.61609840422501805</v>
      </c>
      <c r="T58" s="400">
        <f t="shared" si="58"/>
        <v>0.60174127453014636</v>
      </c>
      <c r="U58" s="172">
        <f>J58/J57</f>
        <v>0.59780458647561374</v>
      </c>
      <c r="V58" s="96">
        <f>K58/K57</f>
        <v>0.56153700957946917</v>
      </c>
      <c r="W58" s="78">
        <f>L58/L57</f>
        <v>0.60744490445841393</v>
      </c>
      <c r="Y58" s="107">
        <f t="shared" si="54"/>
        <v>0.33371859770262163</v>
      </c>
      <c r="Z58" s="104">
        <f t="shared" si="55"/>
        <v>4.5907894878944759</v>
      </c>
    </row>
    <row r="59" spans="1:26" ht="20.100000000000001" customHeight="1" thickBot="1" x14ac:dyDescent="0.3">
      <c r="A59" s="24"/>
      <c r="B59" t="s">
        <v>85</v>
      </c>
      <c r="C59" s="10">
        <v>62537</v>
      </c>
      <c r="D59" s="11">
        <v>98954</v>
      </c>
      <c r="E59" s="11">
        <v>174390</v>
      </c>
      <c r="F59" s="11">
        <v>259128</v>
      </c>
      <c r="G59" s="11">
        <v>246515</v>
      </c>
      <c r="H59" s="11">
        <v>370652</v>
      </c>
      <c r="I59" s="35">
        <v>425829.08699999994</v>
      </c>
      <c r="J59" s="12">
        <v>495669.13999999978</v>
      </c>
      <c r="K59" s="11">
        <v>351653.71899999992</v>
      </c>
      <c r="L59" s="161">
        <v>388166.98200000002</v>
      </c>
      <c r="N59" s="77">
        <f t="shared" ref="N59:T59" si="59">C59/C57</f>
        <v>0.11695192286113958</v>
      </c>
      <c r="O59" s="37">
        <f t="shared" si="59"/>
        <v>0.13605141009283295</v>
      </c>
      <c r="P59" s="18">
        <f t="shared" si="59"/>
        <v>0.27774415493406385</v>
      </c>
      <c r="Q59" s="18">
        <f t="shared" si="59"/>
        <v>0.39211437425852841</v>
      </c>
      <c r="R59" s="18">
        <f t="shared" si="59"/>
        <v>0.33647861409275054</v>
      </c>
      <c r="S59" s="400">
        <f t="shared" si="59"/>
        <v>0.38390159577498195</v>
      </c>
      <c r="T59" s="400">
        <f t="shared" si="59"/>
        <v>0.39825872546985364</v>
      </c>
      <c r="U59" s="172">
        <f>J59/J57</f>
        <v>0.40219541352438615</v>
      </c>
      <c r="V59" s="96">
        <f>K59/K57</f>
        <v>0.43846299042053088</v>
      </c>
      <c r="W59" s="78">
        <f>L59/L57</f>
        <v>0.39255509554158607</v>
      </c>
      <c r="Y59" s="105">
        <f t="shared" si="54"/>
        <v>0.10383300681088517</v>
      </c>
      <c r="Z59" s="104">
        <f t="shared" si="55"/>
        <v>-4.5907894878944813</v>
      </c>
    </row>
    <row r="60" spans="1:26" ht="20.100000000000001" customHeight="1" thickBot="1" x14ac:dyDescent="0.3">
      <c r="A60" s="5" t="s">
        <v>14</v>
      </c>
      <c r="B60" s="6"/>
      <c r="C60" s="13">
        <v>38185533</v>
      </c>
      <c r="D60" s="14">
        <v>43987043</v>
      </c>
      <c r="E60" s="14">
        <v>47167068</v>
      </c>
      <c r="F60" s="14">
        <v>49268564</v>
      </c>
      <c r="G60" s="14">
        <v>57661665</v>
      </c>
      <c r="H60" s="14">
        <v>68982199</v>
      </c>
      <c r="I60" s="36">
        <v>74298644.452000037</v>
      </c>
      <c r="J60" s="15">
        <v>78688081.058999985</v>
      </c>
      <c r="K60" s="14">
        <v>52316770.333999977</v>
      </c>
      <c r="L60" s="160">
        <v>57880615.598000012</v>
      </c>
      <c r="N60" s="134">
        <f t="shared" ref="N60:T60" si="60">C60/C92</f>
        <v>0.14117867832492101</v>
      </c>
      <c r="O60" s="259">
        <f t="shared" si="60"/>
        <v>0.15205854529316382</v>
      </c>
      <c r="P60" s="21">
        <f t="shared" si="60"/>
        <v>0.15243702964722564</v>
      </c>
      <c r="Q60" s="21">
        <f t="shared" si="60"/>
        <v>0.14828059009762506</v>
      </c>
      <c r="R60" s="21">
        <f t="shared" si="60"/>
        <v>0.16357498540803478</v>
      </c>
      <c r="S60" s="406">
        <f t="shared" si="60"/>
        <v>0.17584928808634911</v>
      </c>
      <c r="T60" s="406">
        <f t="shared" si="60"/>
        <v>0.18449689491026885</v>
      </c>
      <c r="U60" s="27">
        <f>J60/J92</f>
        <v>0.19096310886529208</v>
      </c>
      <c r="V60" s="20">
        <f>K60/K92</f>
        <v>0.18156725649333733</v>
      </c>
      <c r="W60" s="234">
        <f>L60/L92</f>
        <v>0.19546203165416418</v>
      </c>
      <c r="Y60" s="102">
        <f t="shared" si="54"/>
        <v>0.10634917309458161</v>
      </c>
      <c r="Z60" s="101">
        <f t="shared" si="55"/>
        <v>1.3894775160826849</v>
      </c>
    </row>
    <row r="61" spans="1:26" ht="20.100000000000001" customHeight="1" x14ac:dyDescent="0.25">
      <c r="A61" s="24"/>
      <c r="B61" t="s">
        <v>84</v>
      </c>
      <c r="C61" s="10">
        <v>1998845</v>
      </c>
      <c r="D61" s="11">
        <v>1905303</v>
      </c>
      <c r="E61" s="11">
        <v>2020518</v>
      </c>
      <c r="F61" s="11">
        <v>1342451</v>
      </c>
      <c r="G61" s="11">
        <v>1206106</v>
      </c>
      <c r="H61" s="11">
        <v>1532827</v>
      </c>
      <c r="I61" s="35">
        <v>1498375.3599999999</v>
      </c>
      <c r="J61" s="12">
        <v>1584989.8850000012</v>
      </c>
      <c r="K61" s="11">
        <v>986690.68599999975</v>
      </c>
      <c r="L61" s="161">
        <v>1111868.3629999999</v>
      </c>
      <c r="N61" s="77">
        <f t="shared" ref="N61:T61" si="61">C61/C60</f>
        <v>5.2345609527042612E-2</v>
      </c>
      <c r="O61" s="37">
        <f t="shared" si="61"/>
        <v>4.3315096220493843E-2</v>
      </c>
      <c r="P61" s="18">
        <f t="shared" si="61"/>
        <v>4.2837472958887332E-2</v>
      </c>
      <c r="Q61" s="18">
        <f t="shared" si="61"/>
        <v>2.724761777103956E-2</v>
      </c>
      <c r="R61" s="18">
        <f t="shared" si="61"/>
        <v>2.0916947160648239E-2</v>
      </c>
      <c r="S61" s="400">
        <f t="shared" si="61"/>
        <v>2.2220616655030091E-2</v>
      </c>
      <c r="T61" s="400">
        <f t="shared" si="61"/>
        <v>2.0166927284494561E-2</v>
      </c>
      <c r="U61" s="172">
        <f>J61/J60</f>
        <v>2.0142693323676079E-2</v>
      </c>
      <c r="V61" s="96">
        <f>K61/K60</f>
        <v>1.8859931140641582E-2</v>
      </c>
      <c r="W61" s="78">
        <f>L61/L60</f>
        <v>1.9209684477481941E-2</v>
      </c>
      <c r="Y61" s="107">
        <f t="shared" si="54"/>
        <v>0.12686617880975939</v>
      </c>
      <c r="Z61" s="104">
        <f t="shared" si="55"/>
        <v>3.4975333684035895E-2</v>
      </c>
    </row>
    <row r="62" spans="1:26" ht="20.100000000000001" customHeight="1" thickBot="1" x14ac:dyDescent="0.3">
      <c r="A62" s="24"/>
      <c r="B62" t="s">
        <v>85</v>
      </c>
      <c r="C62" s="10">
        <v>36186688</v>
      </c>
      <c r="D62" s="11">
        <v>42081740</v>
      </c>
      <c r="E62" s="11">
        <v>45146550</v>
      </c>
      <c r="F62" s="11">
        <v>47926113</v>
      </c>
      <c r="G62" s="11">
        <v>56455559</v>
      </c>
      <c r="H62" s="11">
        <v>67449372</v>
      </c>
      <c r="I62" s="35">
        <v>72800269.092000037</v>
      </c>
      <c r="J62" s="12">
        <v>77103091.17399998</v>
      </c>
      <c r="K62" s="11">
        <v>51330079.64799998</v>
      </c>
      <c r="L62" s="161">
        <v>56768747.235000014</v>
      </c>
      <c r="N62" s="77">
        <f t="shared" ref="N62:T62" si="62">C62/C60</f>
        <v>0.94765439047295741</v>
      </c>
      <c r="O62" s="37">
        <f t="shared" si="62"/>
        <v>0.95668490377950621</v>
      </c>
      <c r="P62" s="18">
        <f t="shared" si="62"/>
        <v>0.95716252704111271</v>
      </c>
      <c r="Q62" s="18">
        <f t="shared" si="62"/>
        <v>0.97275238222896043</v>
      </c>
      <c r="R62" s="18">
        <f t="shared" si="62"/>
        <v>0.97908305283935171</v>
      </c>
      <c r="S62" s="400">
        <f t="shared" si="62"/>
        <v>0.97777938334496994</v>
      </c>
      <c r="T62" s="400">
        <f t="shared" si="62"/>
        <v>0.97983307271550546</v>
      </c>
      <c r="U62" s="172">
        <f>J62/J60</f>
        <v>0.97985730667632387</v>
      </c>
      <c r="V62" s="96">
        <f>K62/K60</f>
        <v>0.98114006885935845</v>
      </c>
      <c r="W62" s="78">
        <f>L62/L60</f>
        <v>0.98079031552251805</v>
      </c>
      <c r="Y62" s="105">
        <f t="shared" si="54"/>
        <v>0.1059547856597169</v>
      </c>
      <c r="Z62" s="104">
        <f t="shared" si="55"/>
        <v>-3.4975333684039711E-2</v>
      </c>
    </row>
    <row r="63" spans="1:26" ht="20.100000000000001" customHeight="1" thickBot="1" x14ac:dyDescent="0.3">
      <c r="A63" s="5" t="s">
        <v>8</v>
      </c>
      <c r="B63" s="6"/>
      <c r="C63" s="13">
        <v>126076</v>
      </c>
      <c r="D63" s="14">
        <v>91732</v>
      </c>
      <c r="E63" s="14">
        <v>249211</v>
      </c>
      <c r="F63" s="14">
        <v>342501</v>
      </c>
      <c r="G63" s="14">
        <v>108524</v>
      </c>
      <c r="H63" s="14"/>
      <c r="I63" s="36"/>
      <c r="J63" s="15"/>
      <c r="K63" s="14"/>
      <c r="L63" s="160"/>
      <c r="N63" s="134">
        <f t="shared" ref="N63:T63" si="63">C63/C92</f>
        <v>4.6612530060776526E-4</v>
      </c>
      <c r="O63" s="259">
        <f t="shared" si="63"/>
        <v>3.1710780096840115E-4</v>
      </c>
      <c r="P63" s="21">
        <f t="shared" si="63"/>
        <v>8.0541331497253009E-4</v>
      </c>
      <c r="Q63" s="21">
        <f t="shared" si="63"/>
        <v>1.0308043560804145E-3</v>
      </c>
      <c r="R63" s="21">
        <f t="shared" si="63"/>
        <v>3.0786158735481478E-4</v>
      </c>
      <c r="S63" s="406">
        <f t="shared" si="63"/>
        <v>0</v>
      </c>
      <c r="T63" s="406">
        <f t="shared" si="63"/>
        <v>0</v>
      </c>
      <c r="U63" s="27">
        <f>J63/J92</f>
        <v>0</v>
      </c>
      <c r="V63" s="20">
        <f>K63/K92</f>
        <v>0</v>
      </c>
      <c r="W63" s="234">
        <f>L63/L92</f>
        <v>0</v>
      </c>
      <c r="Y63" s="102"/>
      <c r="Z63" s="101">
        <f t="shared" si="55"/>
        <v>0</v>
      </c>
    </row>
    <row r="64" spans="1:26" ht="20.100000000000001" customHeight="1" thickBot="1" x14ac:dyDescent="0.3">
      <c r="A64" s="24"/>
      <c r="B64" t="s">
        <v>84</v>
      </c>
      <c r="C64" s="10">
        <v>126076</v>
      </c>
      <c r="D64" s="11">
        <v>91732</v>
      </c>
      <c r="E64" s="11">
        <v>249211</v>
      </c>
      <c r="F64" s="11">
        <v>342501</v>
      </c>
      <c r="G64" s="11">
        <v>108524</v>
      </c>
      <c r="H64" s="11"/>
      <c r="I64" s="35"/>
      <c r="J64" s="12"/>
      <c r="K64" s="11"/>
      <c r="L64" s="161"/>
      <c r="N64" s="77">
        <f>C64/C63</f>
        <v>1</v>
      </c>
      <c r="O64" s="37">
        <f>D64/D63</f>
        <v>1</v>
      </c>
      <c r="P64" s="18">
        <f>E64/E63</f>
        <v>1</v>
      </c>
      <c r="Q64" s="18">
        <f>F64/F63</f>
        <v>1</v>
      </c>
      <c r="R64" s="18">
        <f t="shared" ref="R64" si="64">G64/G63</f>
        <v>1</v>
      </c>
      <c r="S64" s="400"/>
      <c r="T64" s="400"/>
      <c r="U64" s="172"/>
      <c r="V64" s="96"/>
      <c r="W64" s="78"/>
      <c r="Y64" s="154"/>
      <c r="Z64" s="104">
        <f t="shared" si="55"/>
        <v>0</v>
      </c>
    </row>
    <row r="65" spans="1:26" ht="20.100000000000001" customHeight="1" thickBot="1" x14ac:dyDescent="0.3">
      <c r="A65" s="5" t="s">
        <v>15</v>
      </c>
      <c r="B65" s="6"/>
      <c r="C65" s="13">
        <v>41727</v>
      </c>
      <c r="D65" s="14">
        <v>51471</v>
      </c>
      <c r="E65" s="14">
        <v>46466</v>
      </c>
      <c r="F65" s="14">
        <v>41389</v>
      </c>
      <c r="G65" s="14">
        <v>39464</v>
      </c>
      <c r="H65" s="14">
        <v>45091</v>
      </c>
      <c r="I65" s="36">
        <v>42381.521999999997</v>
      </c>
      <c r="J65" s="15">
        <v>52326.184999999983</v>
      </c>
      <c r="K65" s="14">
        <v>36757.877999999997</v>
      </c>
      <c r="L65" s="160">
        <v>26460.844000000001</v>
      </c>
      <c r="N65" s="134">
        <f t="shared" ref="N65:T65" si="65">C65/C92</f>
        <v>1.5427210903312463E-4</v>
      </c>
      <c r="O65" s="259">
        <f t="shared" si="65"/>
        <v>1.7792979138844215E-4</v>
      </c>
      <c r="P65" s="21">
        <f t="shared" si="65"/>
        <v>1.5017128093669055E-4</v>
      </c>
      <c r="Q65" s="21">
        <f t="shared" si="65"/>
        <v>1.2456594723464243E-4</v>
      </c>
      <c r="R65" s="21">
        <f t="shared" si="65"/>
        <v>1.1195173126101517E-4</v>
      </c>
      <c r="S65" s="406">
        <f t="shared" si="65"/>
        <v>1.1494588986792908E-4</v>
      </c>
      <c r="T65" s="406">
        <f t="shared" si="65"/>
        <v>1.0524094037304824E-4</v>
      </c>
      <c r="U65" s="27">
        <f>J65/J92</f>
        <v>1.2698709675189782E-4</v>
      </c>
      <c r="V65" s="20">
        <f>K65/K92</f>
        <v>1.2756955409075471E-4</v>
      </c>
      <c r="W65" s="234">
        <f>L65/L92</f>
        <v>8.9357901157198727E-5</v>
      </c>
      <c r="Y65" s="102">
        <f t="shared" si="54"/>
        <v>-0.28013135034617603</v>
      </c>
      <c r="Z65" s="101">
        <f t="shared" si="55"/>
        <v>-3.8211652933555981E-3</v>
      </c>
    </row>
    <row r="66" spans="1:26" ht="20.100000000000001" customHeight="1" x14ac:dyDescent="0.25">
      <c r="A66" s="24"/>
      <c r="B66" t="s">
        <v>84</v>
      </c>
      <c r="C66" s="10">
        <v>23312</v>
      </c>
      <c r="D66" s="11">
        <v>30071</v>
      </c>
      <c r="E66" s="11">
        <v>32328</v>
      </c>
      <c r="F66" s="11">
        <v>22422</v>
      </c>
      <c r="G66" s="11">
        <v>16296</v>
      </c>
      <c r="H66" s="11">
        <v>18680</v>
      </c>
      <c r="I66" s="35">
        <v>16797.440000000002</v>
      </c>
      <c r="J66" s="12">
        <v>10888.979999999998</v>
      </c>
      <c r="K66" s="11">
        <v>7885.1530000000002</v>
      </c>
      <c r="L66" s="161">
        <v>4531.0520000000006</v>
      </c>
      <c r="N66" s="77">
        <f t="shared" ref="N66:T66" si="66">C66/C65</f>
        <v>0.55867903276056274</v>
      </c>
      <c r="O66" s="37">
        <f t="shared" si="66"/>
        <v>0.58423189757339089</v>
      </c>
      <c r="P66" s="18">
        <f t="shared" si="66"/>
        <v>0.69573451555976418</v>
      </c>
      <c r="Q66" s="18">
        <f t="shared" si="66"/>
        <v>0.54173814298485101</v>
      </c>
      <c r="R66" s="18">
        <f t="shared" si="66"/>
        <v>0.41293330630448005</v>
      </c>
      <c r="S66" s="400">
        <f t="shared" si="66"/>
        <v>0.41427335831984208</v>
      </c>
      <c r="T66" s="400">
        <f t="shared" si="66"/>
        <v>0.39633876291653714</v>
      </c>
      <c r="U66" s="172">
        <f>J66/J65</f>
        <v>0.2080981061394023</v>
      </c>
      <c r="V66" s="96">
        <f>K66/K65</f>
        <v>0.21451600116851144</v>
      </c>
      <c r="W66" s="78">
        <f>L66/L65</f>
        <v>0.17123611023140459</v>
      </c>
      <c r="Y66" s="107">
        <f t="shared" si="54"/>
        <v>-0.4253691716571637</v>
      </c>
      <c r="Z66" s="104">
        <f t="shared" si="55"/>
        <v>-4.3279890937106851</v>
      </c>
    </row>
    <row r="67" spans="1:26" ht="20.100000000000001" customHeight="1" thickBot="1" x14ac:dyDescent="0.3">
      <c r="A67" s="24"/>
      <c r="B67" t="s">
        <v>85</v>
      </c>
      <c r="C67" s="10">
        <v>18415</v>
      </c>
      <c r="D67" s="11">
        <v>21400</v>
      </c>
      <c r="E67" s="11">
        <v>14138</v>
      </c>
      <c r="F67" s="11">
        <v>18967</v>
      </c>
      <c r="G67" s="11">
        <v>23168</v>
      </c>
      <c r="H67" s="11">
        <v>26411</v>
      </c>
      <c r="I67" s="35">
        <v>25584.081999999995</v>
      </c>
      <c r="J67" s="12">
        <v>41437.204999999987</v>
      </c>
      <c r="K67" s="11">
        <v>28872.724999999999</v>
      </c>
      <c r="L67" s="161">
        <v>21929.792000000001</v>
      </c>
      <c r="N67" s="77">
        <f t="shared" ref="N67:T67" si="67">C67/C65</f>
        <v>0.44132096723943731</v>
      </c>
      <c r="O67" s="37">
        <f t="shared" si="67"/>
        <v>0.41576810242660917</v>
      </c>
      <c r="P67" s="18">
        <f t="shared" si="67"/>
        <v>0.30426548444023588</v>
      </c>
      <c r="Q67" s="18">
        <f t="shared" si="67"/>
        <v>0.45826185701514893</v>
      </c>
      <c r="R67" s="18">
        <f t="shared" si="67"/>
        <v>0.58706669369552</v>
      </c>
      <c r="S67" s="400">
        <f t="shared" si="67"/>
        <v>0.58572664168015787</v>
      </c>
      <c r="T67" s="400">
        <f t="shared" si="67"/>
        <v>0.60366123708346286</v>
      </c>
      <c r="U67" s="172">
        <f>J67/J65</f>
        <v>0.79190189386059773</v>
      </c>
      <c r="V67" s="96">
        <f>K67/K65</f>
        <v>0.78548399883148856</v>
      </c>
      <c r="W67" s="78">
        <f>L67/L65</f>
        <v>0.8287638897685955</v>
      </c>
      <c r="Y67" s="105">
        <f t="shared" si="54"/>
        <v>-0.24046684197629414</v>
      </c>
      <c r="Z67" s="104">
        <f t="shared" si="55"/>
        <v>4.3279890937106931</v>
      </c>
    </row>
    <row r="68" spans="1:26" ht="20.100000000000001" customHeight="1" thickBot="1" x14ac:dyDescent="0.3">
      <c r="A68" s="5" t="s">
        <v>18</v>
      </c>
      <c r="B68" s="6"/>
      <c r="C68" s="13">
        <v>2266260</v>
      </c>
      <c r="D68" s="14">
        <v>1874529</v>
      </c>
      <c r="E68" s="14">
        <v>2247676</v>
      </c>
      <c r="F68" s="14">
        <v>2123665</v>
      </c>
      <c r="G68" s="14">
        <v>1635486</v>
      </c>
      <c r="H68" s="14">
        <v>1544064</v>
      </c>
      <c r="I68" s="36">
        <v>1364227.4809999999</v>
      </c>
      <c r="J68" s="15">
        <v>1847449.4249999993</v>
      </c>
      <c r="K68" s="14">
        <v>1271964.4709999997</v>
      </c>
      <c r="L68" s="160">
        <v>1584301.227</v>
      </c>
      <c r="N68" s="134">
        <f t="shared" ref="N68:T68" si="68">C68/C92</f>
        <v>8.3787645844994613E-3</v>
      </c>
      <c r="O68" s="259">
        <f t="shared" si="68"/>
        <v>6.4800480643777093E-3</v>
      </c>
      <c r="P68" s="21">
        <f t="shared" si="68"/>
        <v>7.2641583964760652E-3</v>
      </c>
      <c r="Q68" s="21">
        <f t="shared" si="68"/>
        <v>6.3914649383666417E-3</v>
      </c>
      <c r="R68" s="21">
        <f t="shared" si="68"/>
        <v>4.6395572966033008E-3</v>
      </c>
      <c r="S68" s="406">
        <f t="shared" si="68"/>
        <v>3.9361249582629361E-3</v>
      </c>
      <c r="T68" s="406">
        <f t="shared" si="68"/>
        <v>3.3876221572031982E-3</v>
      </c>
      <c r="U68" s="27">
        <f>J68/J92</f>
        <v>4.4834577349125108E-3</v>
      </c>
      <c r="V68" s="20">
        <f>K68/K92</f>
        <v>4.4143990135870372E-3</v>
      </c>
      <c r="W68" s="234">
        <f>L68/L92</f>
        <v>5.3501631484428333E-3</v>
      </c>
      <c r="Y68" s="102">
        <f t="shared" si="54"/>
        <v>0.24555462288537488</v>
      </c>
      <c r="Z68" s="101">
        <f t="shared" si="55"/>
        <v>9.3576413485579615E-2</v>
      </c>
    </row>
    <row r="69" spans="1:26" ht="20.100000000000001" customHeight="1" x14ac:dyDescent="0.25">
      <c r="A69" s="24"/>
      <c r="B69" t="s">
        <v>84</v>
      </c>
      <c r="C69" s="10">
        <v>1308525</v>
      </c>
      <c r="D69" s="11">
        <v>974296</v>
      </c>
      <c r="E69" s="11">
        <v>1285372</v>
      </c>
      <c r="F69" s="11">
        <v>1096822</v>
      </c>
      <c r="G69" s="11">
        <v>685442</v>
      </c>
      <c r="H69" s="11">
        <v>463177</v>
      </c>
      <c r="I69" s="35">
        <v>248088.29700000005</v>
      </c>
      <c r="J69" s="12">
        <v>197804.69500000001</v>
      </c>
      <c r="K69" s="11">
        <v>144952.467</v>
      </c>
      <c r="L69" s="161">
        <v>141574.72900000002</v>
      </c>
      <c r="N69" s="77">
        <f t="shared" ref="N69:T69" si="69">C69/C68</f>
        <v>0.57739403245876464</v>
      </c>
      <c r="O69" s="37">
        <f t="shared" si="69"/>
        <v>0.51975509581340162</v>
      </c>
      <c r="P69" s="18">
        <f t="shared" si="69"/>
        <v>0.57186711963823966</v>
      </c>
      <c r="Q69" s="18">
        <f t="shared" si="69"/>
        <v>0.51647599786218634</v>
      </c>
      <c r="R69" s="18">
        <f t="shared" si="69"/>
        <v>0.41910600274169268</v>
      </c>
      <c r="S69" s="400">
        <f t="shared" si="69"/>
        <v>0.29997266952665175</v>
      </c>
      <c r="T69" s="400">
        <f t="shared" si="69"/>
        <v>0.18185258723724543</v>
      </c>
      <c r="U69" s="172">
        <f>J69/J68</f>
        <v>0.10706907172844533</v>
      </c>
      <c r="V69" s="96">
        <f>K69/K68</f>
        <v>0.11395952505343213</v>
      </c>
      <c r="W69" s="78">
        <f>L69/L68</f>
        <v>8.9360991828607614E-2</v>
      </c>
      <c r="Y69" s="107">
        <f t="shared" si="54"/>
        <v>-2.3302383670365422E-2</v>
      </c>
      <c r="Z69" s="104">
        <f t="shared" si="55"/>
        <v>-2.4598533224824513</v>
      </c>
    </row>
    <row r="70" spans="1:26" ht="20.100000000000001" customHeight="1" thickBot="1" x14ac:dyDescent="0.3">
      <c r="A70" s="24"/>
      <c r="B70" t="s">
        <v>85</v>
      </c>
      <c r="C70" s="10">
        <v>957735</v>
      </c>
      <c r="D70" s="11">
        <v>900233</v>
      </c>
      <c r="E70" s="11">
        <v>962304</v>
      </c>
      <c r="F70" s="11">
        <v>1026843</v>
      </c>
      <c r="G70" s="11">
        <v>950044</v>
      </c>
      <c r="H70" s="11">
        <v>1080887</v>
      </c>
      <c r="I70" s="35">
        <v>1116139.1839999999</v>
      </c>
      <c r="J70" s="12">
        <v>1649644.7299999993</v>
      </c>
      <c r="K70" s="11">
        <v>1127012.0039999997</v>
      </c>
      <c r="L70" s="161">
        <v>1442726.4979999999</v>
      </c>
      <c r="N70" s="77">
        <f t="shared" ref="N70:T70" si="70">C70/C68</f>
        <v>0.42260596754123536</v>
      </c>
      <c r="O70" s="37">
        <f t="shared" si="70"/>
        <v>0.48024490418659832</v>
      </c>
      <c r="P70" s="18">
        <f t="shared" si="70"/>
        <v>0.42813288036176034</v>
      </c>
      <c r="Q70" s="18">
        <f t="shared" si="70"/>
        <v>0.48352400213781366</v>
      </c>
      <c r="R70" s="18">
        <f t="shared" si="70"/>
        <v>0.58089399725830737</v>
      </c>
      <c r="S70" s="400">
        <f t="shared" si="70"/>
        <v>0.70002733047334831</v>
      </c>
      <c r="T70" s="400">
        <f t="shared" si="70"/>
        <v>0.8181474127627546</v>
      </c>
      <c r="U70" s="172">
        <f>J70/J68</f>
        <v>0.89293092827155462</v>
      </c>
      <c r="V70" s="96">
        <f>K70/K68</f>
        <v>0.8860404749465679</v>
      </c>
      <c r="W70" s="78">
        <f>L70/L68</f>
        <v>0.91063900817139232</v>
      </c>
      <c r="Y70" s="105">
        <f t="shared" si="54"/>
        <v>0.28013410050599624</v>
      </c>
      <c r="Z70" s="104">
        <f t="shared" si="55"/>
        <v>2.4598533224824415</v>
      </c>
    </row>
    <row r="71" spans="1:26" ht="20.100000000000001" customHeight="1" thickBot="1" x14ac:dyDescent="0.3">
      <c r="A71" s="5" t="s">
        <v>19</v>
      </c>
      <c r="B71" s="6"/>
      <c r="C71" s="13">
        <v>11166139</v>
      </c>
      <c r="D71" s="14">
        <v>13434809</v>
      </c>
      <c r="E71" s="14">
        <v>14245400</v>
      </c>
      <c r="F71" s="14">
        <v>14754407</v>
      </c>
      <c r="G71" s="14">
        <v>15038996</v>
      </c>
      <c r="H71" s="14">
        <v>16119859</v>
      </c>
      <c r="I71" s="36">
        <v>16962395.401000004</v>
      </c>
      <c r="J71" s="15">
        <v>16488916.244999997</v>
      </c>
      <c r="K71" s="14">
        <v>11312894.773999998</v>
      </c>
      <c r="L71" s="160">
        <v>12399130.619000008</v>
      </c>
      <c r="N71" s="134">
        <f t="shared" ref="N71:T71" si="71">C71/C92</f>
        <v>4.1283193454766103E-2</v>
      </c>
      <c r="O71" s="259">
        <f t="shared" si="71"/>
        <v>4.6442710705320765E-2</v>
      </c>
      <c r="P71" s="21">
        <f t="shared" si="71"/>
        <v>4.6039038554115515E-2</v>
      </c>
      <c r="Q71" s="21">
        <f t="shared" si="71"/>
        <v>4.440543825268644E-2</v>
      </c>
      <c r="R71" s="21">
        <f t="shared" si="71"/>
        <v>4.2662721432887754E-2</v>
      </c>
      <c r="S71" s="406">
        <f t="shared" si="71"/>
        <v>4.1092713341920682E-2</v>
      </c>
      <c r="T71" s="406">
        <f t="shared" si="71"/>
        <v>4.2120678039375491E-2</v>
      </c>
      <c r="U71" s="27">
        <f>J71/J92</f>
        <v>4.0015904131702994E-2</v>
      </c>
      <c r="V71" s="20">
        <f>K71/K92</f>
        <v>3.9261813257958175E-2</v>
      </c>
      <c r="W71" s="234">
        <f>L71/L92</f>
        <v>4.1871691178399263E-2</v>
      </c>
      <c r="Y71" s="102">
        <f t="shared" si="54"/>
        <v>9.6017497439865263E-2</v>
      </c>
      <c r="Z71" s="101">
        <f t="shared" si="55"/>
        <v>0.26098779204410882</v>
      </c>
    </row>
    <row r="72" spans="1:26" ht="20.100000000000001" customHeight="1" x14ac:dyDescent="0.25">
      <c r="A72" s="24"/>
      <c r="B72" t="s">
        <v>84</v>
      </c>
      <c r="C72" s="10">
        <v>1279049</v>
      </c>
      <c r="D72" s="11">
        <v>1993068</v>
      </c>
      <c r="E72" s="11">
        <v>2513855</v>
      </c>
      <c r="F72" s="11">
        <v>2391923</v>
      </c>
      <c r="G72" s="11">
        <v>2017345</v>
      </c>
      <c r="H72" s="11">
        <v>1811922</v>
      </c>
      <c r="I72" s="35">
        <v>1744298.2399999993</v>
      </c>
      <c r="J72" s="12">
        <v>1400355.2389999998</v>
      </c>
      <c r="K72" s="11">
        <v>1024105.7549999995</v>
      </c>
      <c r="L72" s="161">
        <v>1097046.3699999996</v>
      </c>
      <c r="N72" s="77">
        <f t="shared" ref="N72:T72" si="72">C72/C71</f>
        <v>0.11454711427110123</v>
      </c>
      <c r="O72" s="37">
        <f t="shared" si="72"/>
        <v>0.14835104838483376</v>
      </c>
      <c r="P72" s="18">
        <f t="shared" si="72"/>
        <v>0.17646784225083184</v>
      </c>
      <c r="Q72" s="18">
        <f t="shared" si="72"/>
        <v>0.16211583427243129</v>
      </c>
      <c r="R72" s="18">
        <f t="shared" si="72"/>
        <v>0.13414093600397262</v>
      </c>
      <c r="S72" s="400">
        <f t="shared" si="72"/>
        <v>0.11240309235955476</v>
      </c>
      <c r="T72" s="400">
        <f t="shared" si="72"/>
        <v>0.10283324959499326</v>
      </c>
      <c r="U72" s="172">
        <f>J72/J71</f>
        <v>8.4927063622185314E-2</v>
      </c>
      <c r="V72" s="96">
        <f>K72/K71</f>
        <v>9.0525526442061799E-2</v>
      </c>
      <c r="W72" s="78">
        <f>L72/L71</f>
        <v>8.8477684743390225E-2</v>
      </c>
      <c r="Y72" s="107">
        <f t="shared" si="54"/>
        <v>7.1223713609538442E-2</v>
      </c>
      <c r="Z72" s="104">
        <f t="shared" si="55"/>
        <v>-0.20478416986715736</v>
      </c>
    </row>
    <row r="73" spans="1:26" ht="20.100000000000001" customHeight="1" thickBot="1" x14ac:dyDescent="0.3">
      <c r="A73" s="24"/>
      <c r="B73" t="s">
        <v>85</v>
      </c>
      <c r="C73" s="10">
        <v>9887090</v>
      </c>
      <c r="D73" s="11">
        <v>11441741</v>
      </c>
      <c r="E73" s="11">
        <v>11731545</v>
      </c>
      <c r="F73" s="11">
        <v>12362484</v>
      </c>
      <c r="G73" s="11">
        <v>13021651</v>
      </c>
      <c r="H73" s="11">
        <v>14307937</v>
      </c>
      <c r="I73" s="35">
        <v>15218097.161000006</v>
      </c>
      <c r="J73" s="12">
        <v>15088561.005999997</v>
      </c>
      <c r="K73" s="11">
        <v>10288789.018999999</v>
      </c>
      <c r="L73" s="161">
        <v>11302084.249000009</v>
      </c>
      <c r="N73" s="77">
        <f t="shared" ref="N73:T73" si="73">C73/C71</f>
        <v>0.8854528857288988</v>
      </c>
      <c r="O73" s="37">
        <f t="shared" si="73"/>
        <v>0.85164895161516629</v>
      </c>
      <c r="P73" s="18">
        <f t="shared" si="73"/>
        <v>0.8235321577491681</v>
      </c>
      <c r="Q73" s="18">
        <f t="shared" si="73"/>
        <v>0.83788416572756874</v>
      </c>
      <c r="R73" s="18">
        <f t="shared" si="73"/>
        <v>0.86585906399602741</v>
      </c>
      <c r="S73" s="400">
        <f t="shared" si="73"/>
        <v>0.88759690764044519</v>
      </c>
      <c r="T73" s="400">
        <f t="shared" si="73"/>
        <v>0.89716675040500682</v>
      </c>
      <c r="U73" s="172">
        <f>J73/J71</f>
        <v>0.91507293637781462</v>
      </c>
      <c r="V73" s="96">
        <f>K73/K71</f>
        <v>0.90947447355793831</v>
      </c>
      <c r="W73" s="78">
        <f>L73/L71</f>
        <v>0.91152231525660976</v>
      </c>
      <c r="Y73" s="105">
        <f t="shared" si="54"/>
        <v>9.8485373558422448E-2</v>
      </c>
      <c r="Z73" s="104">
        <f t="shared" si="55"/>
        <v>0.20478416986714487</v>
      </c>
    </row>
    <row r="74" spans="1:26" ht="20.100000000000001" customHeight="1" thickBot="1" x14ac:dyDescent="0.3">
      <c r="A74" s="5" t="s">
        <v>83</v>
      </c>
      <c r="B74" s="6"/>
      <c r="C74" s="13">
        <v>927790</v>
      </c>
      <c r="D74" s="14">
        <v>956013</v>
      </c>
      <c r="E74" s="14">
        <v>984175</v>
      </c>
      <c r="F74" s="14">
        <v>1170391</v>
      </c>
      <c r="G74" s="14">
        <v>1563634</v>
      </c>
      <c r="H74" s="14">
        <v>2282245</v>
      </c>
      <c r="I74" s="36">
        <v>2576985.7440000004</v>
      </c>
      <c r="J74" s="15">
        <v>2947411.5930000008</v>
      </c>
      <c r="K74" s="14">
        <v>2175582.4620000003</v>
      </c>
      <c r="L74" s="160">
        <v>2019181.8740000001</v>
      </c>
      <c r="N74" s="134">
        <f t="shared" ref="N74:T74" si="74">C74/C92</f>
        <v>3.4302039456429339E-3</v>
      </c>
      <c r="O74" s="259">
        <f t="shared" si="74"/>
        <v>3.3048356094623915E-3</v>
      </c>
      <c r="P74" s="21">
        <f t="shared" si="74"/>
        <v>3.1807089143861622E-3</v>
      </c>
      <c r="Q74" s="21">
        <f t="shared" si="74"/>
        <v>3.5224543610597116E-3</v>
      </c>
      <c r="R74" s="21">
        <f t="shared" si="74"/>
        <v>4.4357270767936907E-3</v>
      </c>
      <c r="S74" s="406">
        <f t="shared" si="74"/>
        <v>5.8178945337568873E-3</v>
      </c>
      <c r="T74" s="406">
        <f t="shared" si="74"/>
        <v>6.3991190081965302E-3</v>
      </c>
      <c r="U74" s="27">
        <f>J74/J92</f>
        <v>7.1528860957082293E-3</v>
      </c>
      <c r="V74" s="20">
        <f>K74/K92</f>
        <v>7.5504381554617039E-3</v>
      </c>
      <c r="W74" s="234">
        <f>L74/L92</f>
        <v>6.8187490283869749E-3</v>
      </c>
      <c r="Y74" s="102">
        <f t="shared" si="54"/>
        <v>-7.1889064529515503E-2</v>
      </c>
      <c r="Z74" s="101">
        <f t="shared" si="55"/>
        <v>-7.3168912707472902E-2</v>
      </c>
    </row>
    <row r="75" spans="1:26" ht="20.100000000000001" customHeight="1" x14ac:dyDescent="0.25">
      <c r="A75" s="24"/>
      <c r="B75" t="s">
        <v>84</v>
      </c>
      <c r="C75" s="10">
        <v>226785</v>
      </c>
      <c r="D75" s="11">
        <v>192709</v>
      </c>
      <c r="E75" s="11">
        <v>275094</v>
      </c>
      <c r="F75" s="11">
        <v>458365</v>
      </c>
      <c r="G75" s="11">
        <v>565079</v>
      </c>
      <c r="H75" s="11">
        <v>734406</v>
      </c>
      <c r="I75" s="35">
        <v>739312.45799999998</v>
      </c>
      <c r="J75" s="12">
        <v>866743.37599999981</v>
      </c>
      <c r="K75" s="11">
        <v>712650.42200000002</v>
      </c>
      <c r="L75" s="161">
        <v>424265.62300000008</v>
      </c>
      <c r="N75" s="77">
        <f t="shared" ref="N75:T75" si="75">C75/C74</f>
        <v>0.24443570204464371</v>
      </c>
      <c r="O75" s="37">
        <f t="shared" si="75"/>
        <v>0.20157571079054365</v>
      </c>
      <c r="P75" s="18">
        <f t="shared" si="75"/>
        <v>0.27951736225772855</v>
      </c>
      <c r="Q75" s="18">
        <f t="shared" si="75"/>
        <v>0.39163407784236209</v>
      </c>
      <c r="R75" s="18">
        <f t="shared" si="75"/>
        <v>0.3613882788427471</v>
      </c>
      <c r="S75" s="400">
        <f t="shared" si="75"/>
        <v>0.32179104346816401</v>
      </c>
      <c r="T75" s="400">
        <f t="shared" si="75"/>
        <v>0.28689039499785446</v>
      </c>
      <c r="U75" s="172">
        <f>J75/J74</f>
        <v>0.29406933801118412</v>
      </c>
      <c r="V75" s="96">
        <f>K75/K74</f>
        <v>0.32756764427346258</v>
      </c>
      <c r="W75" s="78">
        <f>L75/L74</f>
        <v>0.21011758696086635</v>
      </c>
      <c r="Y75" s="107">
        <f t="shared" si="54"/>
        <v>-0.40466516274651126</v>
      </c>
      <c r="Z75" s="104">
        <f t="shared" si="55"/>
        <v>-11.745005731259623</v>
      </c>
    </row>
    <row r="76" spans="1:26" ht="20.100000000000001" customHeight="1" thickBot="1" x14ac:dyDescent="0.3">
      <c r="A76" s="24"/>
      <c r="B76" t="s">
        <v>85</v>
      </c>
      <c r="C76" s="10">
        <v>701005</v>
      </c>
      <c r="D76" s="11">
        <v>763304</v>
      </c>
      <c r="E76" s="11">
        <v>709081</v>
      </c>
      <c r="F76" s="11">
        <v>712026</v>
      </c>
      <c r="G76" s="11">
        <v>998555</v>
      </c>
      <c r="H76" s="11">
        <v>1547839</v>
      </c>
      <c r="I76" s="35">
        <v>1837673.2860000005</v>
      </c>
      <c r="J76" s="12">
        <v>2080668.2170000009</v>
      </c>
      <c r="K76" s="11">
        <v>1462932.0400000005</v>
      </c>
      <c r="L76" s="161">
        <v>1594916.2509999999</v>
      </c>
      <c r="N76" s="77">
        <f t="shared" ref="N76:T76" si="76">C76/C74</f>
        <v>0.75556429795535629</v>
      </c>
      <c r="O76" s="37">
        <f t="shared" si="76"/>
        <v>0.79842428920945641</v>
      </c>
      <c r="P76" s="18">
        <f t="shared" si="76"/>
        <v>0.72048263774227139</v>
      </c>
      <c r="Q76" s="18">
        <f t="shared" si="76"/>
        <v>0.60836592215763796</v>
      </c>
      <c r="R76" s="18">
        <f t="shared" si="76"/>
        <v>0.63861172115725295</v>
      </c>
      <c r="S76" s="400">
        <f t="shared" si="76"/>
        <v>0.67820895653183599</v>
      </c>
      <c r="T76" s="400">
        <f t="shared" si="76"/>
        <v>0.7131096050021456</v>
      </c>
      <c r="U76" s="172">
        <f>J76/J74</f>
        <v>0.70593066198881582</v>
      </c>
      <c r="V76" s="96">
        <f>K76/K74</f>
        <v>0.67243235572653748</v>
      </c>
      <c r="W76" s="78">
        <f>L76/L74</f>
        <v>0.78988241303913365</v>
      </c>
      <c r="Y76" s="105">
        <f t="shared" si="54"/>
        <v>9.0218962597879385E-2</v>
      </c>
      <c r="Z76" s="104">
        <f t="shared" si="55"/>
        <v>11.745005731259617</v>
      </c>
    </row>
    <row r="77" spans="1:26" ht="20.100000000000001" customHeight="1" thickBot="1" x14ac:dyDescent="0.3">
      <c r="A77" s="5" t="s">
        <v>9</v>
      </c>
      <c r="B77" s="6"/>
      <c r="C77" s="13">
        <v>8870855</v>
      </c>
      <c r="D77" s="14">
        <v>11864125</v>
      </c>
      <c r="E77" s="14">
        <v>14902935</v>
      </c>
      <c r="F77" s="14">
        <v>14980316</v>
      </c>
      <c r="G77" s="14">
        <v>14734420</v>
      </c>
      <c r="H77" s="14">
        <v>15896024</v>
      </c>
      <c r="I77" s="36">
        <v>16399797.425000001</v>
      </c>
      <c r="J77" s="15">
        <v>16044582.08500001</v>
      </c>
      <c r="K77" s="14">
        <v>11222333.918000003</v>
      </c>
      <c r="L77" s="160">
        <v>11058480.918000001</v>
      </c>
      <c r="N77" s="134">
        <f t="shared" ref="N77:T77" si="77">C77/C92</f>
        <v>3.2797122001990052E-2</v>
      </c>
      <c r="O77" s="259">
        <f t="shared" si="77"/>
        <v>4.1013022600229279E-2</v>
      </c>
      <c r="P77" s="21">
        <f t="shared" si="77"/>
        <v>4.8164095008527488E-2</v>
      </c>
      <c r="Q77" s="21">
        <f t="shared" si="77"/>
        <v>4.5085342782243347E-2</v>
      </c>
      <c r="R77" s="21">
        <f t="shared" si="77"/>
        <v>4.1798698259855244E-2</v>
      </c>
      <c r="S77" s="406">
        <f t="shared" si="77"/>
        <v>4.0522113593443425E-2</v>
      </c>
      <c r="T77" s="406">
        <f t="shared" si="77"/>
        <v>4.0723646095921127E-2</v>
      </c>
      <c r="U77" s="27">
        <f>J77/J92</f>
        <v>3.8937577764778068E-2</v>
      </c>
      <c r="V77" s="20">
        <f>K77/K92</f>
        <v>3.8947518509550867E-2</v>
      </c>
      <c r="W77" s="234">
        <f>L77/L92</f>
        <v>3.7344335835221745E-2</v>
      </c>
      <c r="Y77" s="102">
        <f t="shared" si="54"/>
        <v>-1.4600617054995192E-2</v>
      </c>
      <c r="Z77" s="101">
        <f t="shared" si="55"/>
        <v>-0.16031826743291219</v>
      </c>
    </row>
    <row r="78" spans="1:26" ht="20.100000000000001" customHeight="1" x14ac:dyDescent="0.25">
      <c r="A78" s="24"/>
      <c r="B78" t="s">
        <v>84</v>
      </c>
      <c r="C78" s="10">
        <v>8536531</v>
      </c>
      <c r="D78" s="11">
        <v>11463686</v>
      </c>
      <c r="E78" s="11">
        <v>14493565</v>
      </c>
      <c r="F78" s="11">
        <v>14412348</v>
      </c>
      <c r="G78" s="11">
        <v>14111236</v>
      </c>
      <c r="H78" s="11">
        <v>15219334</v>
      </c>
      <c r="I78" s="35">
        <v>15638413.473999999</v>
      </c>
      <c r="J78" s="12">
        <v>15389629.978000009</v>
      </c>
      <c r="K78" s="11">
        <v>10743630.710000003</v>
      </c>
      <c r="L78" s="161">
        <v>10612985.229000002</v>
      </c>
      <c r="N78" s="77">
        <f t="shared" ref="N78:T78" si="78">C78/C77</f>
        <v>0.96231208829363124</v>
      </c>
      <c r="O78" s="37">
        <f t="shared" si="78"/>
        <v>0.96624791124503495</v>
      </c>
      <c r="P78" s="18">
        <f t="shared" si="78"/>
        <v>0.97253091421253601</v>
      </c>
      <c r="Q78" s="18">
        <f t="shared" si="78"/>
        <v>0.96208571301166146</v>
      </c>
      <c r="R78" s="18">
        <f t="shared" si="78"/>
        <v>0.95770556289287256</v>
      </c>
      <c r="S78" s="400">
        <f t="shared" si="78"/>
        <v>0.95743023538464711</v>
      </c>
      <c r="T78" s="400">
        <f t="shared" si="78"/>
        <v>0.95357357586384939</v>
      </c>
      <c r="U78" s="172">
        <f>J78/J77</f>
        <v>0.95917923548707995</v>
      </c>
      <c r="V78" s="96">
        <f>K78/K77</f>
        <v>0.95734370305697403</v>
      </c>
      <c r="W78" s="78">
        <f>L78/L77</f>
        <v>0.95971456728067761</v>
      </c>
      <c r="Y78" s="107">
        <f t="shared" si="54"/>
        <v>-1.2160272865521881E-2</v>
      </c>
      <c r="Z78" s="104">
        <f t="shared" si="55"/>
        <v>0.23708642237035837</v>
      </c>
    </row>
    <row r="79" spans="1:26" ht="20.100000000000001" customHeight="1" thickBot="1" x14ac:dyDescent="0.3">
      <c r="A79" s="24"/>
      <c r="B79" t="s">
        <v>85</v>
      </c>
      <c r="C79" s="10">
        <v>334324</v>
      </c>
      <c r="D79" s="11">
        <v>400439</v>
      </c>
      <c r="E79" s="11">
        <v>409370</v>
      </c>
      <c r="F79" s="11">
        <v>567968</v>
      </c>
      <c r="G79" s="11">
        <v>623184</v>
      </c>
      <c r="H79" s="11">
        <v>676690</v>
      </c>
      <c r="I79" s="35">
        <v>761383.95100000047</v>
      </c>
      <c r="J79" s="12">
        <v>654952.10699999996</v>
      </c>
      <c r="K79" s="11">
        <v>478703.2080000001</v>
      </c>
      <c r="L79" s="161">
        <v>445495.68899999995</v>
      </c>
      <c r="N79" s="77">
        <f t="shared" ref="N79:T79" si="79">C79/C77</f>
        <v>3.768791170636878E-2</v>
      </c>
      <c r="O79" s="37">
        <f t="shared" si="79"/>
        <v>3.3752088754965076E-2</v>
      </c>
      <c r="P79" s="18">
        <f t="shared" si="79"/>
        <v>2.7469085787464011E-2</v>
      </c>
      <c r="Q79" s="18">
        <f t="shared" si="79"/>
        <v>3.7914286988338562E-2</v>
      </c>
      <c r="R79" s="18">
        <f t="shared" si="79"/>
        <v>4.2294437107127394E-2</v>
      </c>
      <c r="S79" s="400">
        <f t="shared" si="79"/>
        <v>4.2569764615352869E-2</v>
      </c>
      <c r="T79" s="400">
        <f t="shared" si="79"/>
        <v>4.6426424136150599E-2</v>
      </c>
      <c r="U79" s="172">
        <f>J79/J77</f>
        <v>4.0820764512919973E-2</v>
      </c>
      <c r="V79" s="96">
        <f>K79/K77</f>
        <v>4.2656296943025959E-2</v>
      </c>
      <c r="W79" s="78">
        <f>L79/L77</f>
        <v>4.0285432719322424E-2</v>
      </c>
      <c r="Y79" s="105">
        <f t="shared" si="54"/>
        <v>-6.9369744018929022E-2</v>
      </c>
      <c r="Z79" s="104">
        <f t="shared" si="55"/>
        <v>-0.23708642237035352</v>
      </c>
    </row>
    <row r="80" spans="1:26" ht="20.100000000000001" customHeight="1" thickBot="1" x14ac:dyDescent="0.3">
      <c r="A80" s="5" t="s">
        <v>12</v>
      </c>
      <c r="B80" s="6"/>
      <c r="C80" s="13">
        <v>8796971</v>
      </c>
      <c r="D80" s="14">
        <v>9487411</v>
      </c>
      <c r="E80" s="14">
        <v>10258864</v>
      </c>
      <c r="F80" s="14">
        <v>15573842</v>
      </c>
      <c r="G80" s="14">
        <v>16798411</v>
      </c>
      <c r="H80" s="14">
        <v>17477331</v>
      </c>
      <c r="I80" s="36">
        <v>17410710.415999994</v>
      </c>
      <c r="J80" s="15">
        <v>16354214.482000016</v>
      </c>
      <c r="K80" s="14">
        <v>11879025.282999996</v>
      </c>
      <c r="L80" s="160">
        <v>11146744.401999999</v>
      </c>
      <c r="N80" s="134">
        <f t="shared" ref="N80:T80" si="80">C80/C92</f>
        <v>3.2523959768812408E-2</v>
      </c>
      <c r="O80" s="259">
        <f t="shared" si="80"/>
        <v>3.2796974219393663E-2</v>
      </c>
      <c r="P80" s="21">
        <f t="shared" si="80"/>
        <v>3.3155140271064885E-2</v>
      </c>
      <c r="Q80" s="21">
        <f t="shared" si="80"/>
        <v>4.6871641760193733E-2</v>
      </c>
      <c r="R80" s="21">
        <f t="shared" si="80"/>
        <v>4.7653841320800763E-2</v>
      </c>
      <c r="S80" s="406">
        <f t="shared" si="80"/>
        <v>4.4553178335174269E-2</v>
      </c>
      <c r="T80" s="406">
        <f t="shared" si="80"/>
        <v>4.3233924839760719E-2</v>
      </c>
      <c r="U80" s="27">
        <f>J80/J92</f>
        <v>3.9689004973839107E-2</v>
      </c>
      <c r="V80" s="20">
        <f>K80/K92</f>
        <v>4.1226589804370939E-2</v>
      </c>
      <c r="W80" s="234">
        <f>L80/L92</f>
        <v>3.764240038974094E-2</v>
      </c>
      <c r="Y80" s="102">
        <f t="shared" si="54"/>
        <v>-6.1644862566961632E-2</v>
      </c>
      <c r="Z80" s="101">
        <f t="shared" si="55"/>
        <v>-0.35841894146299985</v>
      </c>
    </row>
    <row r="81" spans="1:26" ht="20.100000000000001" customHeight="1" x14ac:dyDescent="0.25">
      <c r="A81" s="24"/>
      <c r="B81" t="s">
        <v>84</v>
      </c>
      <c r="C81" s="10">
        <v>7251999</v>
      </c>
      <c r="D81" s="11">
        <v>7923556</v>
      </c>
      <c r="E81" s="11">
        <v>8563221</v>
      </c>
      <c r="F81" s="11">
        <v>13469311</v>
      </c>
      <c r="G81" s="11">
        <v>14634449</v>
      </c>
      <c r="H81" s="11">
        <v>15235741</v>
      </c>
      <c r="I81" s="35">
        <v>15104152.262999993</v>
      </c>
      <c r="J81" s="12">
        <v>14088536.690000014</v>
      </c>
      <c r="K81" s="11">
        <v>10359255.379999997</v>
      </c>
      <c r="L81" s="161">
        <v>9536225.7249999996</v>
      </c>
      <c r="N81" s="77">
        <f t="shared" ref="N81:T81" si="81">C81/C80</f>
        <v>0.82437454892144124</v>
      </c>
      <c r="O81" s="37">
        <f t="shared" si="81"/>
        <v>0.8351652521430768</v>
      </c>
      <c r="P81" s="18">
        <f t="shared" si="81"/>
        <v>0.83471435043880104</v>
      </c>
      <c r="Q81" s="18">
        <f t="shared" si="81"/>
        <v>0.86486757731329234</v>
      </c>
      <c r="R81" s="18">
        <f t="shared" si="81"/>
        <v>0.87118055392262994</v>
      </c>
      <c r="S81" s="400">
        <f t="shared" si="81"/>
        <v>0.87174300240694647</v>
      </c>
      <c r="T81" s="400">
        <f t="shared" si="81"/>
        <v>0.8675207330494491</v>
      </c>
      <c r="U81" s="172">
        <f>J81/J80</f>
        <v>0.86146214515569175</v>
      </c>
      <c r="V81" s="96">
        <f>K81/K80</f>
        <v>0.87206274363478853</v>
      </c>
      <c r="W81" s="78">
        <f>L81/L80</f>
        <v>0.85551667653642149</v>
      </c>
      <c r="Y81" s="107">
        <f t="shared" si="54"/>
        <v>-7.9448727230817404E-2</v>
      </c>
      <c r="Z81" s="104">
        <f t="shared" si="55"/>
        <v>-1.6546067098367034</v>
      </c>
    </row>
    <row r="82" spans="1:26" ht="20.100000000000001" customHeight="1" thickBot="1" x14ac:dyDescent="0.3">
      <c r="A82" s="24"/>
      <c r="B82" t="s">
        <v>85</v>
      </c>
      <c r="C82" s="10">
        <v>1544972</v>
      </c>
      <c r="D82" s="11">
        <v>1563855</v>
      </c>
      <c r="E82" s="11">
        <v>1695643</v>
      </c>
      <c r="F82" s="11">
        <v>2104531</v>
      </c>
      <c r="G82" s="11">
        <v>2163962</v>
      </c>
      <c r="H82" s="11">
        <v>2241590</v>
      </c>
      <c r="I82" s="35">
        <v>2306558.1529999995</v>
      </c>
      <c r="J82" s="12">
        <v>2265677.7920000008</v>
      </c>
      <c r="K82" s="11">
        <v>1519769.9029999997</v>
      </c>
      <c r="L82" s="161">
        <v>1610518.6769999999</v>
      </c>
      <c r="N82" s="77">
        <f t="shared" ref="N82:T82" si="82">C82/C80</f>
        <v>0.17562545107855876</v>
      </c>
      <c r="O82" s="37">
        <f t="shared" si="82"/>
        <v>0.16483474785692323</v>
      </c>
      <c r="P82" s="18">
        <f t="shared" si="82"/>
        <v>0.16528564956119898</v>
      </c>
      <c r="Q82" s="18">
        <f t="shared" si="82"/>
        <v>0.13513242268670761</v>
      </c>
      <c r="R82" s="18">
        <f t="shared" si="82"/>
        <v>0.12881944607737006</v>
      </c>
      <c r="S82" s="400">
        <f t="shared" si="82"/>
        <v>0.12825699759305353</v>
      </c>
      <c r="T82" s="400">
        <f t="shared" si="82"/>
        <v>0.13247926695055084</v>
      </c>
      <c r="U82" s="172">
        <f>J82/J80</f>
        <v>0.13853785484430817</v>
      </c>
      <c r="V82" s="96">
        <f>K82/K80</f>
        <v>0.1279372563652115</v>
      </c>
      <c r="W82" s="78">
        <f>L82/L80</f>
        <v>0.14448332346357862</v>
      </c>
      <c r="Y82" s="105">
        <f t="shared" si="54"/>
        <v>5.971217999571099E-2</v>
      </c>
      <c r="Z82" s="104">
        <f t="shared" si="55"/>
        <v>1.6546067098367119</v>
      </c>
    </row>
    <row r="83" spans="1:26" ht="20.100000000000001" customHeight="1" thickBot="1" x14ac:dyDescent="0.3">
      <c r="A83" s="5" t="s">
        <v>11</v>
      </c>
      <c r="B83" s="6"/>
      <c r="C83" s="13">
        <v>33521945</v>
      </c>
      <c r="D83" s="14">
        <v>37719984</v>
      </c>
      <c r="E83" s="14">
        <v>47541365</v>
      </c>
      <c r="F83" s="14">
        <v>52891733</v>
      </c>
      <c r="G83" s="14">
        <v>57835644</v>
      </c>
      <c r="H83" s="14">
        <v>65675359</v>
      </c>
      <c r="I83" s="36">
        <v>66438500.35300003</v>
      </c>
      <c r="J83" s="15">
        <v>67580357.964000002</v>
      </c>
      <c r="K83" s="14">
        <v>49164903.230000019</v>
      </c>
      <c r="L83" s="160">
        <v>46737606.367000021</v>
      </c>
      <c r="N83" s="134">
        <f t="shared" ref="N83:T83" si="83">C83/C92</f>
        <v>0.12393656754720941</v>
      </c>
      <c r="O83" s="259">
        <f t="shared" si="83"/>
        <v>0.13039398660013166</v>
      </c>
      <c r="P83" s="21">
        <f t="shared" si="83"/>
        <v>0.15364670252504511</v>
      </c>
      <c r="Q83" s="21">
        <f t="shared" si="83"/>
        <v>0.1591850207066321</v>
      </c>
      <c r="R83" s="21">
        <f t="shared" si="83"/>
        <v>0.16406853016409245</v>
      </c>
      <c r="S83" s="406">
        <f t="shared" si="83"/>
        <v>0.16741949796302377</v>
      </c>
      <c r="T83" s="406">
        <f t="shared" si="83"/>
        <v>0.16497874366392082</v>
      </c>
      <c r="U83" s="27">
        <f>J83/J92</f>
        <v>0.16400648079546329</v>
      </c>
      <c r="V83" s="20">
        <f>K83/K92</f>
        <v>0.17062858693764119</v>
      </c>
      <c r="W83" s="234">
        <f>L83/L92</f>
        <v>0.15783224488479847</v>
      </c>
      <c r="Y83" s="102">
        <f t="shared" si="54"/>
        <v>-4.9370520504124202E-2</v>
      </c>
      <c r="Z83" s="101">
        <f t="shared" si="55"/>
        <v>-1.279634205284272</v>
      </c>
    </row>
    <row r="84" spans="1:26" ht="20.100000000000001" customHeight="1" x14ac:dyDescent="0.25">
      <c r="A84" s="24"/>
      <c r="B84" t="s">
        <v>84</v>
      </c>
      <c r="C84" s="10">
        <v>28123506</v>
      </c>
      <c r="D84" s="11">
        <v>31984560</v>
      </c>
      <c r="E84" s="11">
        <v>40984165</v>
      </c>
      <c r="F84" s="11">
        <v>45268500</v>
      </c>
      <c r="G84" s="11">
        <v>49721008</v>
      </c>
      <c r="H84" s="11">
        <v>56629966</v>
      </c>
      <c r="I84" s="35">
        <v>57380476.793000028</v>
      </c>
      <c r="J84" s="12">
        <v>58399541.586999997</v>
      </c>
      <c r="K84" s="11">
        <v>42628654.774000019</v>
      </c>
      <c r="L84" s="161">
        <v>40346465.730000019</v>
      </c>
      <c r="N84" s="77">
        <f t="shared" ref="N84:T84" si="84">C84/C83</f>
        <v>0.83895806165185227</v>
      </c>
      <c r="O84" s="37">
        <f t="shared" si="84"/>
        <v>0.84794733741138384</v>
      </c>
      <c r="P84" s="18">
        <f t="shared" si="84"/>
        <v>0.86207379615625257</v>
      </c>
      <c r="Q84" s="18">
        <f t="shared" si="84"/>
        <v>0.85587099216431417</v>
      </c>
      <c r="R84" s="18">
        <f t="shared" si="84"/>
        <v>0.85969489680101085</v>
      </c>
      <c r="S84" s="400">
        <f t="shared" si="84"/>
        <v>0.86227112972462017</v>
      </c>
      <c r="T84" s="400">
        <f t="shared" si="84"/>
        <v>0.86366303405596079</v>
      </c>
      <c r="U84" s="172">
        <f>J84/J83</f>
        <v>0.864149633804979</v>
      </c>
      <c r="V84" s="96">
        <f>K84/K83</f>
        <v>0.86705458514943978</v>
      </c>
      <c r="W84" s="78">
        <f>L84/L83</f>
        <v>0.86325485762333376</v>
      </c>
      <c r="Y84" s="107">
        <f t="shared" si="54"/>
        <v>-5.3536501587940037E-2</v>
      </c>
      <c r="Z84" s="104">
        <f t="shared" si="55"/>
        <v>-0.37997275261060226</v>
      </c>
    </row>
    <row r="85" spans="1:26" ht="20.100000000000001" customHeight="1" thickBot="1" x14ac:dyDescent="0.3">
      <c r="A85" s="24"/>
      <c r="B85" t="s">
        <v>85</v>
      </c>
      <c r="C85" s="10">
        <v>5398439</v>
      </c>
      <c r="D85" s="11">
        <v>5735424</v>
      </c>
      <c r="E85" s="11">
        <v>6557200</v>
      </c>
      <c r="F85" s="11">
        <v>7623233</v>
      </c>
      <c r="G85" s="11">
        <v>8114636</v>
      </c>
      <c r="H85" s="11">
        <v>9045393</v>
      </c>
      <c r="I85" s="35">
        <v>9058023.5600000005</v>
      </c>
      <c r="J85" s="12">
        <v>9180816.3770000003</v>
      </c>
      <c r="K85" s="11">
        <v>6536248.4560000002</v>
      </c>
      <c r="L85" s="161">
        <v>6391140.6370000001</v>
      </c>
      <c r="N85" s="77">
        <f t="shared" ref="N85:T85" si="85">C85/C83</f>
        <v>0.16104193834814776</v>
      </c>
      <c r="O85" s="37">
        <f t="shared" si="85"/>
        <v>0.15205266258861616</v>
      </c>
      <c r="P85" s="18">
        <f t="shared" si="85"/>
        <v>0.13792620384374743</v>
      </c>
      <c r="Q85" s="18">
        <f t="shared" si="85"/>
        <v>0.14412900783568577</v>
      </c>
      <c r="R85" s="18">
        <f t="shared" si="85"/>
        <v>0.1403051031989892</v>
      </c>
      <c r="S85" s="400">
        <f t="shared" si="85"/>
        <v>0.13772887027537983</v>
      </c>
      <c r="T85" s="400">
        <f t="shared" si="85"/>
        <v>0.13633696594403918</v>
      </c>
      <c r="U85" s="172">
        <f>J85/J83</f>
        <v>0.13585036619502094</v>
      </c>
      <c r="V85" s="96">
        <f>K85/K83</f>
        <v>0.13294541485056022</v>
      </c>
      <c r="W85" s="78">
        <f>L85/L83</f>
        <v>0.13674514237666624</v>
      </c>
      <c r="Y85" s="105">
        <f t="shared" si="54"/>
        <v>-2.2200474779504025E-2</v>
      </c>
      <c r="Z85" s="104">
        <f t="shared" si="55"/>
        <v>0.37997275261060226</v>
      </c>
    </row>
    <row r="86" spans="1:26" ht="20.100000000000001" customHeight="1" thickBot="1" x14ac:dyDescent="0.3">
      <c r="A86" s="5" t="s">
        <v>6</v>
      </c>
      <c r="B86" s="6"/>
      <c r="C86" s="13">
        <v>122245353</v>
      </c>
      <c r="D86" s="14">
        <v>123110540</v>
      </c>
      <c r="E86" s="14">
        <v>122250676</v>
      </c>
      <c r="F86" s="14">
        <v>129038329</v>
      </c>
      <c r="G86" s="14">
        <v>131789209</v>
      </c>
      <c r="H86" s="14">
        <v>146172265</v>
      </c>
      <c r="I86" s="36">
        <v>147265091.80200005</v>
      </c>
      <c r="J86" s="15">
        <v>151906681.454</v>
      </c>
      <c r="K86" s="14">
        <v>102678738.88499998</v>
      </c>
      <c r="L86" s="160">
        <v>110962895.09999999</v>
      </c>
      <c r="N86" s="134">
        <f t="shared" ref="N86:T86" si="86">C86/C92</f>
        <v>0.45196272022452633</v>
      </c>
      <c r="O86" s="259">
        <f t="shared" si="86"/>
        <v>0.42558008781485618</v>
      </c>
      <c r="P86" s="21">
        <f t="shared" si="86"/>
        <v>0.39509621250583937</v>
      </c>
      <c r="Q86" s="21">
        <f t="shared" si="86"/>
        <v>0.38835878328687407</v>
      </c>
      <c r="R86" s="21">
        <f t="shared" si="86"/>
        <v>0.37386048320164611</v>
      </c>
      <c r="S86" s="406">
        <f t="shared" si="86"/>
        <v>0.37262205483213379</v>
      </c>
      <c r="T86" s="406">
        <f t="shared" si="86"/>
        <v>0.36568570485424667</v>
      </c>
      <c r="U86" s="27">
        <f>J86/J92</f>
        <v>0.3686526823054046</v>
      </c>
      <c r="V86" s="20">
        <f>K86/K92</f>
        <v>0.35635030221713243</v>
      </c>
      <c r="W86" s="234">
        <f>L86/L92</f>
        <v>0.37472014923115871</v>
      </c>
      <c r="Y86" s="102">
        <f t="shared" si="54"/>
        <v>8.0680346340036957E-2</v>
      </c>
      <c r="Z86" s="129">
        <f t="shared" si="55"/>
        <v>1.8369847014026275</v>
      </c>
    </row>
    <row r="87" spans="1:26" ht="20.100000000000001" customHeight="1" x14ac:dyDescent="0.25">
      <c r="A87" s="24"/>
      <c r="B87" t="s">
        <v>84</v>
      </c>
      <c r="C87" s="10">
        <v>81787250</v>
      </c>
      <c r="D87" s="11">
        <v>84586580</v>
      </c>
      <c r="E87" s="11">
        <v>87650904</v>
      </c>
      <c r="F87" s="11">
        <v>93175904</v>
      </c>
      <c r="G87" s="11">
        <v>97027502</v>
      </c>
      <c r="H87" s="11">
        <v>107569308</v>
      </c>
      <c r="I87" s="35">
        <v>106621046.66200005</v>
      </c>
      <c r="J87" s="12">
        <v>109717750.13500001</v>
      </c>
      <c r="K87" s="11">
        <v>74708543.152999982</v>
      </c>
      <c r="L87" s="161">
        <v>80005123.103999987</v>
      </c>
      <c r="N87" s="77">
        <f t="shared" ref="N87:T87" si="87">C87/C86</f>
        <v>0.66904179171538736</v>
      </c>
      <c r="O87" s="37">
        <f t="shared" si="87"/>
        <v>0.68707829565202139</v>
      </c>
      <c r="P87" s="18">
        <f t="shared" si="87"/>
        <v>0.71697684518325278</v>
      </c>
      <c r="Q87" s="18">
        <f t="shared" si="87"/>
        <v>0.72207928235028529</v>
      </c>
      <c r="R87" s="18">
        <f t="shared" si="87"/>
        <v>0.73623252416667895</v>
      </c>
      <c r="S87" s="400">
        <f t="shared" si="87"/>
        <v>0.73590778661054479</v>
      </c>
      <c r="T87" s="400">
        <f t="shared" si="87"/>
        <v>0.72400760667269004</v>
      </c>
      <c r="U87" s="172">
        <f>J87/J86</f>
        <v>0.72227073282635346</v>
      </c>
      <c r="V87" s="96">
        <f>K87/K86</f>
        <v>0.72759505973942118</v>
      </c>
      <c r="W87" s="78">
        <f>L87/L86</f>
        <v>0.72100789215979988</v>
      </c>
      <c r="Y87" s="107">
        <f t="shared" si="54"/>
        <v>7.08965765823171E-2</v>
      </c>
      <c r="Z87" s="104">
        <f t="shared" si="55"/>
        <v>-0.65871675796213003</v>
      </c>
    </row>
    <row r="88" spans="1:26" ht="20.100000000000001" customHeight="1" thickBot="1" x14ac:dyDescent="0.3">
      <c r="A88" s="24"/>
      <c r="B88" t="s">
        <v>85</v>
      </c>
      <c r="C88" s="10">
        <v>40458103</v>
      </c>
      <c r="D88" s="11">
        <v>38523960</v>
      </c>
      <c r="E88" s="11">
        <v>34599772</v>
      </c>
      <c r="F88" s="11">
        <v>35862425</v>
      </c>
      <c r="G88" s="11">
        <v>34761707</v>
      </c>
      <c r="H88" s="11">
        <v>38602957</v>
      </c>
      <c r="I88" s="35">
        <v>40644045.140000008</v>
      </c>
      <c r="J88" s="12">
        <v>42188931.318999983</v>
      </c>
      <c r="K88" s="11">
        <v>27970195.731999993</v>
      </c>
      <c r="L88" s="161">
        <v>30957771.996000007</v>
      </c>
      <c r="N88" s="77">
        <f t="shared" ref="N88:T88" si="88">C88/C86</f>
        <v>0.33095820828461264</v>
      </c>
      <c r="O88" s="37">
        <f t="shared" si="88"/>
        <v>0.31292170434797867</v>
      </c>
      <c r="P88" s="18">
        <f t="shared" si="88"/>
        <v>0.28302315481674717</v>
      </c>
      <c r="Q88" s="18">
        <f t="shared" si="88"/>
        <v>0.27792071764971477</v>
      </c>
      <c r="R88" s="18">
        <f t="shared" si="88"/>
        <v>0.26376747583332105</v>
      </c>
      <c r="S88" s="400">
        <f t="shared" si="88"/>
        <v>0.26409221338945527</v>
      </c>
      <c r="T88" s="400">
        <f t="shared" si="88"/>
        <v>0.27599239332730996</v>
      </c>
      <c r="U88" s="172">
        <f>J88/J86</f>
        <v>0.27772926717364654</v>
      </c>
      <c r="V88" s="96">
        <f>K88/K86</f>
        <v>0.27240494026057888</v>
      </c>
      <c r="W88" s="78">
        <f>L88/L86</f>
        <v>0.27899210784020007</v>
      </c>
      <c r="Y88" s="105">
        <f t="shared" si="54"/>
        <v>0.10681284795522554</v>
      </c>
      <c r="Z88" s="104">
        <f t="shared" si="55"/>
        <v>0.65871675796211893</v>
      </c>
    </row>
    <row r="89" spans="1:26" ht="20.100000000000001" customHeight="1" thickBot="1" x14ac:dyDescent="0.3">
      <c r="A89" s="5" t="s">
        <v>7</v>
      </c>
      <c r="B89" s="6"/>
      <c r="C89" s="13">
        <v>529829</v>
      </c>
      <c r="D89" s="14">
        <v>649171</v>
      </c>
      <c r="E89" s="14">
        <v>631931</v>
      </c>
      <c r="F89" s="14">
        <v>719438</v>
      </c>
      <c r="G89" s="14">
        <v>639567</v>
      </c>
      <c r="H89" s="14">
        <v>779365</v>
      </c>
      <c r="I89" s="36">
        <v>1110521.97</v>
      </c>
      <c r="J89" s="15">
        <v>1364243.3939999996</v>
      </c>
      <c r="K89" s="14">
        <v>1068850.6540000001</v>
      </c>
      <c r="L89" s="160">
        <v>1046613.7829999995</v>
      </c>
      <c r="N89" s="134">
        <f t="shared" ref="N89:T89" si="89">C89/C92</f>
        <v>1.9588716480195413E-3</v>
      </c>
      <c r="O89" s="259">
        <f t="shared" si="89"/>
        <v>2.244115338839859E-3</v>
      </c>
      <c r="P89" s="21">
        <f t="shared" si="89"/>
        <v>2.0423080905092711E-3</v>
      </c>
      <c r="Q89" s="21">
        <f t="shared" si="89"/>
        <v>2.165248639652968E-3</v>
      </c>
      <c r="R89" s="21">
        <f t="shared" si="89"/>
        <v>1.8143278154118612E-3</v>
      </c>
      <c r="S89" s="406">
        <f t="shared" si="89"/>
        <v>1.9867557485289426E-3</v>
      </c>
      <c r="T89" s="406">
        <f t="shared" si="89"/>
        <v>2.7576257508574154E-3</v>
      </c>
      <c r="U89" s="27">
        <f>J89/J92</f>
        <v>3.3107956918131043E-3</v>
      </c>
      <c r="V89" s="20">
        <f>K89/K92</f>
        <v>3.7094851155551351E-3</v>
      </c>
      <c r="W89" s="234">
        <f>L89/L92</f>
        <v>3.5344001488038625E-3</v>
      </c>
      <c r="Y89" s="64">
        <f t="shared" si="54"/>
        <v>-2.0804469657929051E-2</v>
      </c>
      <c r="Z89" s="129">
        <f t="shared" si="55"/>
        <v>-1.7508496675127262E-2</v>
      </c>
    </row>
    <row r="90" spans="1:26" ht="20.100000000000001" customHeight="1" x14ac:dyDescent="0.25">
      <c r="A90" s="24"/>
      <c r="B90" t="s">
        <v>84</v>
      </c>
      <c r="C90" s="10">
        <v>447205</v>
      </c>
      <c r="D90" s="11">
        <v>575637</v>
      </c>
      <c r="E90" s="11">
        <v>532164</v>
      </c>
      <c r="F90" s="11">
        <v>652000</v>
      </c>
      <c r="G90" s="11">
        <v>589687</v>
      </c>
      <c r="H90" s="11">
        <v>732315</v>
      </c>
      <c r="I90" s="35">
        <v>1070202.24</v>
      </c>
      <c r="J90" s="12">
        <v>1313160.1089999997</v>
      </c>
      <c r="K90" s="11">
        <v>1028820.8950000001</v>
      </c>
      <c r="L90" s="161">
        <v>1010137.6349999994</v>
      </c>
      <c r="N90" s="77">
        <f t="shared" ref="N90:T90" si="90">C90/C89</f>
        <v>0.84405534615885502</v>
      </c>
      <c r="O90" s="37">
        <f t="shared" si="90"/>
        <v>0.88672630169862798</v>
      </c>
      <c r="P90" s="18">
        <f t="shared" si="90"/>
        <v>0.84212358627761574</v>
      </c>
      <c r="Q90" s="18">
        <f t="shared" si="90"/>
        <v>0.90626294413139141</v>
      </c>
      <c r="R90" s="18">
        <f t="shared" si="90"/>
        <v>0.92200973471114056</v>
      </c>
      <c r="S90" s="400">
        <f t="shared" si="90"/>
        <v>0.93963034008455604</v>
      </c>
      <c r="T90" s="400">
        <f t="shared" si="90"/>
        <v>0.96369299204409253</v>
      </c>
      <c r="U90" s="172">
        <f>J90/J89</f>
        <v>0.96255559292083337</v>
      </c>
      <c r="V90" s="96">
        <f>K90/K89</f>
        <v>0.96254878186190462</v>
      </c>
      <c r="W90" s="78">
        <f>L90/L89</f>
        <v>0.9651484161660423</v>
      </c>
      <c r="Y90" s="107">
        <f t="shared" si="54"/>
        <v>-1.8159876117213487E-2</v>
      </c>
      <c r="Z90" s="104">
        <f t="shared" si="55"/>
        <v>0.25996343041376768</v>
      </c>
    </row>
    <row r="91" spans="1:26" ht="20.100000000000001" customHeight="1" thickBot="1" x14ac:dyDescent="0.3">
      <c r="A91" s="24"/>
      <c r="B91" t="s">
        <v>85</v>
      </c>
      <c r="C91" s="10">
        <v>82624</v>
      </c>
      <c r="D91" s="11">
        <v>73534</v>
      </c>
      <c r="E91" s="11">
        <v>99767</v>
      </c>
      <c r="F91" s="11">
        <v>67438</v>
      </c>
      <c r="G91" s="11">
        <v>49880</v>
      </c>
      <c r="H91" s="11">
        <v>47050</v>
      </c>
      <c r="I91" s="35">
        <v>40319.73000000001</v>
      </c>
      <c r="J91" s="12">
        <v>51083.284999999996</v>
      </c>
      <c r="K91" s="11">
        <v>40029.758999999991</v>
      </c>
      <c r="L91" s="161">
        <v>36476.148000000001</v>
      </c>
      <c r="N91" s="77">
        <f t="shared" ref="N91:T91" si="91">C91/C89</f>
        <v>0.15594465384114498</v>
      </c>
      <c r="O91" s="404">
        <f t="shared" si="91"/>
        <v>0.11327369830137206</v>
      </c>
      <c r="P91" s="408">
        <f t="shared" si="91"/>
        <v>0.15787641372238426</v>
      </c>
      <c r="Q91" s="408">
        <f t="shared" si="91"/>
        <v>9.3737055868608546E-2</v>
      </c>
      <c r="R91" s="408">
        <f t="shared" si="91"/>
        <v>7.7990265288859495E-2</v>
      </c>
      <c r="S91" s="407">
        <f t="shared" si="91"/>
        <v>6.0369659915443984E-2</v>
      </c>
      <c r="T91" s="407">
        <f t="shared" si="91"/>
        <v>3.6307007955907446E-2</v>
      </c>
      <c r="U91" s="172">
        <f>J91/J89</f>
        <v>3.7444407079166707E-2</v>
      </c>
      <c r="V91" s="235">
        <f>K91/K89</f>
        <v>3.7451218138095453E-2</v>
      </c>
      <c r="W91" s="78">
        <f>L91/L89</f>
        <v>3.485158383395761E-2</v>
      </c>
      <c r="Y91" s="105">
        <f t="shared" si="54"/>
        <v>-8.8774229192836021E-2</v>
      </c>
      <c r="Z91" s="104">
        <f t="shared" si="55"/>
        <v>-0.25996343041378434</v>
      </c>
    </row>
    <row r="92" spans="1:26" ht="20.100000000000001" customHeight="1" thickBot="1" x14ac:dyDescent="0.3">
      <c r="A92" s="74" t="s">
        <v>20</v>
      </c>
      <c r="B92" s="100"/>
      <c r="C92" s="83">
        <f t="shared" ref="C92:F92" si="92">C54+C57+C60+C63+C65+C68+C71+C74+C77+C80+C83+C86+C89</f>
        <v>270476629</v>
      </c>
      <c r="D92" s="84">
        <f t="shared" si="92"/>
        <v>289277021</v>
      </c>
      <c r="E92" s="84">
        <f t="shared" si="92"/>
        <v>309420015</v>
      </c>
      <c r="F92" s="84">
        <f t="shared" si="92"/>
        <v>332265767</v>
      </c>
      <c r="G92" s="84">
        <f t="shared" ref="G92" si="93">G54+G57+G60+G63+G65+G68+G71+G74+G77+G80+G83+G86+G89</f>
        <v>352509064</v>
      </c>
      <c r="H92" s="84">
        <f t="shared" ref="H92:L93" si="94">H54+H57+H60+H63+H65+H68+H71+H74+H77+H80+H83+H86+H89</f>
        <v>392280229</v>
      </c>
      <c r="I92" s="84">
        <f t="shared" ref="I92:J92" si="95">I54+I57+I60+I63+I65+I68+I71+I74+I77+I80+I83+I86+I89</f>
        <v>402709457.45800012</v>
      </c>
      <c r="J92" s="84">
        <f t="shared" si="95"/>
        <v>412059070.08200002</v>
      </c>
      <c r="K92" s="190">
        <f t="shared" si="94"/>
        <v>288139895.61999995</v>
      </c>
      <c r="L92" s="188">
        <f t="shared" si="94"/>
        <v>296122040.21500003</v>
      </c>
      <c r="N92" s="89">
        <f>N54+N57+N60+N63+N65+N68+N71+N74+N77+N80+N83+N86+N89</f>
        <v>1</v>
      </c>
      <c r="O92" s="405">
        <f t="shared" ref="O92:V92" si="96">O54+O57+O60+O63+O65+O68+O71+O74+O77+O80+O83+O86+O89</f>
        <v>0.99999999999999989</v>
      </c>
      <c r="P92" s="405">
        <f t="shared" si="96"/>
        <v>1</v>
      </c>
      <c r="Q92" s="405">
        <f t="shared" si="96"/>
        <v>0.99999999999999989</v>
      </c>
      <c r="R92" s="405">
        <f t="shared" ref="R92:S92" si="97">R54+R57+R60+R63+R65+R68+R71+R74+R77+R80+R83+R86+R89</f>
        <v>1</v>
      </c>
      <c r="S92" s="405">
        <f t="shared" si="97"/>
        <v>1</v>
      </c>
      <c r="T92" s="405">
        <f t="shared" ref="T92" si="98">T54+T57+T60+T63+T65+T68+T71+T74+T77+T80+T83+T86+T89</f>
        <v>0.99999999999999978</v>
      </c>
      <c r="U92" s="174">
        <f t="shared" si="96"/>
        <v>1</v>
      </c>
      <c r="V92" s="181">
        <f t="shared" si="96"/>
        <v>1.0000000000000002</v>
      </c>
      <c r="W92" s="402">
        <f>W54+W57+W60+W63+W65+W68+W71+W74+W77+W80+W83+W86+W89</f>
        <v>1</v>
      </c>
      <c r="Y92" s="93">
        <f t="shared" si="54"/>
        <v>2.7702323476673195E-2</v>
      </c>
      <c r="Z92" s="132">
        <f t="shared" si="55"/>
        <v>-2.2204460492503131E-14</v>
      </c>
    </row>
    <row r="93" spans="1:26" ht="20.100000000000001" customHeight="1" x14ac:dyDescent="0.25">
      <c r="A93" s="24"/>
      <c r="B93" t="s">
        <v>84</v>
      </c>
      <c r="C93" s="314">
        <f>C55+C58+C61+C64+C66+C69+C72+C75+C78+C81+C84+C87+C90</f>
        <v>132873186</v>
      </c>
      <c r="D93" s="315">
        <f t="shared" ref="D93:F93" si="99">D55+D58+D61+D64+D66+D69+D72+D75+D78+D81+D84+D87+D90</f>
        <v>143542959</v>
      </c>
      <c r="E93" s="315">
        <f t="shared" si="99"/>
        <v>160484326</v>
      </c>
      <c r="F93" s="315">
        <f t="shared" si="99"/>
        <v>174518414</v>
      </c>
      <c r="G93" s="315">
        <f t="shared" ref="G93" si="100">G55+G58+G61+G64+G66+G69+G72+G75+G78+G81+G84+G87+G90</f>
        <v>182645433</v>
      </c>
      <c r="H93" s="315">
        <f t="shared" si="94"/>
        <v>202444171</v>
      </c>
      <c r="I93" s="315">
        <f t="shared" ref="I93:J93" si="101">I55+I58+I61+I64+I66+I69+I72+I75+I78+I81+I84+I87+I90</f>
        <v>203207240.10700005</v>
      </c>
      <c r="J93" s="315">
        <f t="shared" si="101"/>
        <v>206537457.50400004</v>
      </c>
      <c r="K93" s="315">
        <f t="shared" si="94"/>
        <v>144913558.396</v>
      </c>
      <c r="L93" s="189">
        <f t="shared" si="94"/>
        <v>146869250.889</v>
      </c>
      <c r="N93" s="77">
        <f t="shared" ref="N93:T93" si="102">C93/C92</f>
        <v>0.49125570106095934</v>
      </c>
      <c r="O93" s="79">
        <f t="shared" si="102"/>
        <v>0.49621279458626616</v>
      </c>
      <c r="P93" s="79">
        <f t="shared" si="102"/>
        <v>0.51866174849742674</v>
      </c>
      <c r="Q93" s="79">
        <f t="shared" si="102"/>
        <v>0.5252374193577396</v>
      </c>
      <c r="R93" s="79">
        <f t="shared" si="102"/>
        <v>0.51812974942397505</v>
      </c>
      <c r="S93" s="79">
        <f t="shared" si="102"/>
        <v>0.51607028862012827</v>
      </c>
      <c r="T93" s="79">
        <f t="shared" si="102"/>
        <v>0.50460011887898903</v>
      </c>
      <c r="U93" s="79">
        <f t="shared" ref="U93:V93" si="103">J93/J92</f>
        <v>0.50123264478294083</v>
      </c>
      <c r="V93" s="79">
        <f t="shared" si="103"/>
        <v>0.5029277812577283</v>
      </c>
      <c r="W93" s="78">
        <f>L93/L92</f>
        <v>0.49597541196989348</v>
      </c>
      <c r="Y93" s="107">
        <f t="shared" si="54"/>
        <v>1.3495579810798318E-2</v>
      </c>
      <c r="Z93" s="104">
        <f t="shared" si="55"/>
        <v>-0.69523692878348253</v>
      </c>
    </row>
    <row r="94" spans="1:26" ht="20.100000000000001" customHeight="1" thickBot="1" x14ac:dyDescent="0.3">
      <c r="A94" s="31"/>
      <c r="B94" s="25" t="s">
        <v>85</v>
      </c>
      <c r="C94" s="32">
        <f>C56+C59+C62+C67+C70+C73+C76+C79+C82+C85+C88+C91</f>
        <v>137603443</v>
      </c>
      <c r="D94" s="33">
        <f t="shared" ref="D94:F94" si="104">D56+D59+D62+D67+D70+D73+D76+D79+D82+D85+D88+D91</f>
        <v>145734062</v>
      </c>
      <c r="E94" s="33">
        <f t="shared" si="104"/>
        <v>148935689</v>
      </c>
      <c r="F94" s="33">
        <f t="shared" si="104"/>
        <v>157747353</v>
      </c>
      <c r="G94" s="33">
        <f t="shared" ref="G94" si="105">G56+G59+G62+G67+G70+G73+G76+G79+G82+G85+G88+G91</f>
        <v>169863631</v>
      </c>
      <c r="H94" s="33">
        <f t="shared" ref="H94:L94" si="106">H56+H59+H62+H67+H70+H73+H76+H79+H82+H85+H88+H91</f>
        <v>189836058</v>
      </c>
      <c r="I94" s="33">
        <f t="shared" ref="I94:J94" si="107">I56+I59+I62+I67+I70+I73+I76+I79+I82+I85+I88+I91</f>
        <v>199502217.35100004</v>
      </c>
      <c r="J94" s="33">
        <f t="shared" si="107"/>
        <v>205521612.57799995</v>
      </c>
      <c r="K94" s="33">
        <f t="shared" si="106"/>
        <v>143226337.22399998</v>
      </c>
      <c r="L94" s="162">
        <f t="shared" si="106"/>
        <v>149252789.32600003</v>
      </c>
      <c r="N94" s="147">
        <f t="shared" ref="N94:T94" si="108">C94/C92</f>
        <v>0.50874429893904072</v>
      </c>
      <c r="O94" s="80">
        <f t="shared" si="108"/>
        <v>0.5037872054137339</v>
      </c>
      <c r="P94" s="80">
        <f t="shared" si="108"/>
        <v>0.48133825150257331</v>
      </c>
      <c r="Q94" s="80">
        <f t="shared" si="108"/>
        <v>0.4747625806422604</v>
      </c>
      <c r="R94" s="80">
        <f t="shared" si="108"/>
        <v>0.48187025057602489</v>
      </c>
      <c r="S94" s="80">
        <f t="shared" si="108"/>
        <v>0.48392971137987179</v>
      </c>
      <c r="T94" s="80">
        <f t="shared" si="108"/>
        <v>0.49539988112101085</v>
      </c>
      <c r="U94" s="80">
        <f t="shared" ref="U94:V94" si="109">J94/J92</f>
        <v>0.49876735521705912</v>
      </c>
      <c r="V94" s="80">
        <f t="shared" si="109"/>
        <v>0.49707221874227181</v>
      </c>
      <c r="W94" s="236">
        <f>L94/L92</f>
        <v>0.50402458803010652</v>
      </c>
      <c r="Y94" s="105">
        <f t="shared" si="54"/>
        <v>4.2076424062810036E-2</v>
      </c>
      <c r="Z94" s="106">
        <f t="shared" si="55"/>
        <v>0.69523692878347143</v>
      </c>
    </row>
    <row r="97" spans="1:14" x14ac:dyDescent="0.25">
      <c r="A97" s="1" t="s">
        <v>26</v>
      </c>
      <c r="N97" s="1" t="str">
        <f>Y50</f>
        <v>VARIAÇÃO (JAN-SET)</v>
      </c>
    </row>
    <row r="98" spans="1:14" ht="15.75" thickBot="1" x14ac:dyDescent="0.3"/>
    <row r="99" spans="1:14" ht="24" customHeight="1" x14ac:dyDescent="0.25">
      <c r="A99" s="479" t="s">
        <v>35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setembro</v>
      </c>
      <c r="L99" s="467"/>
      <c r="N99" s="473" t="s">
        <v>89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3.1072184101681737</v>
      </c>
      <c r="D101" s="133">
        <f t="shared" ref="D101:L116" si="110">D54/D7</f>
        <v>3.1804030646425181</v>
      </c>
      <c r="E101" s="133">
        <f t="shared" si="110"/>
        <v>3.2743204425841306</v>
      </c>
      <c r="F101" s="133">
        <f t="shared" si="110"/>
        <v>3.2864474761518645</v>
      </c>
      <c r="G101" s="133">
        <f t="shared" ref="G101:H101" si="111">G54/G7</f>
        <v>3.2671922631423351</v>
      </c>
      <c r="H101" s="133">
        <f t="shared" si="111"/>
        <v>3.3284059883369497</v>
      </c>
      <c r="I101" s="133">
        <f t="shared" ref="I101" si="112">I54/I7</f>
        <v>3.5165458086104544</v>
      </c>
      <c r="J101" s="125">
        <f t="shared" si="110"/>
        <v>3.7140873890733679</v>
      </c>
      <c r="K101" s="200">
        <f t="shared" si="110"/>
        <v>3.7005950430678918</v>
      </c>
      <c r="L101" s="185">
        <f t="shared" si="110"/>
        <v>3.8364172371709842</v>
      </c>
      <c r="N101" s="23">
        <f>(L101-K101)/K101</f>
        <v>3.6702798474942601E-2</v>
      </c>
    </row>
    <row r="102" spans="1:14" ht="20.100000000000001" customHeight="1" x14ac:dyDescent="0.25">
      <c r="A102" s="24"/>
      <c r="B102" t="s">
        <v>84</v>
      </c>
      <c r="C102" s="243">
        <f t="shared" ref="C102:L117" si="113">C55/C8</f>
        <v>3.3902505589553571</v>
      </c>
      <c r="D102" s="244">
        <f t="shared" si="113"/>
        <v>3.3264493793849317</v>
      </c>
      <c r="E102" s="244">
        <f t="shared" si="110"/>
        <v>3.1549509809327407</v>
      </c>
      <c r="F102" s="244">
        <f t="shared" si="110"/>
        <v>3.0478239172979733</v>
      </c>
      <c r="G102" s="244">
        <f t="shared" ref="G102:H102" si="114">G55/G8</f>
        <v>3.3095356561730966</v>
      </c>
      <c r="H102" s="244">
        <f t="shared" si="114"/>
        <v>3.2156203604438418</v>
      </c>
      <c r="I102" s="244">
        <f t="shared" ref="I102" si="115">I55/I8</f>
        <v>3.0110534985611235</v>
      </c>
      <c r="J102" s="118">
        <f t="shared" si="113"/>
        <v>3.0419032498075924</v>
      </c>
      <c r="K102" s="165">
        <f t="shared" si="110"/>
        <v>3.0592460210014329</v>
      </c>
      <c r="L102" s="184">
        <f t="shared" si="110"/>
        <v>3.1236575957473796</v>
      </c>
      <c r="N102" s="241">
        <f t="shared" ref="N102:N141" si="116">(L102-K102)/K102</f>
        <v>2.105472207980897E-2</v>
      </c>
    </row>
    <row r="103" spans="1:14" ht="20.100000000000001" customHeight="1" thickBot="1" x14ac:dyDescent="0.3">
      <c r="A103" s="24"/>
      <c r="B103" t="s">
        <v>85</v>
      </c>
      <c r="C103" s="243">
        <f t="shared" si="113"/>
        <v>3.0992542341842744</v>
      </c>
      <c r="D103" s="244">
        <f t="shared" si="113"/>
        <v>3.1766314351302305</v>
      </c>
      <c r="E103" s="244">
        <f t="shared" si="110"/>
        <v>3.2781084789864363</v>
      </c>
      <c r="F103" s="244">
        <f t="shared" si="110"/>
        <v>3.2942250757422418</v>
      </c>
      <c r="G103" s="244">
        <f t="shared" ref="G103:H103" si="117">G56/G9</f>
        <v>3.2660159387008676</v>
      </c>
      <c r="H103" s="244">
        <f t="shared" si="117"/>
        <v>3.3324889773592208</v>
      </c>
      <c r="I103" s="244">
        <f t="shared" ref="I103" si="118">I56/I9</f>
        <v>3.5434831971607581</v>
      </c>
      <c r="J103" s="118">
        <f t="shared" si="113"/>
        <v>3.757043300197322</v>
      </c>
      <c r="K103" s="165">
        <f t="shared" si="110"/>
        <v>3.7400484759346715</v>
      </c>
      <c r="L103" s="184">
        <f t="shared" si="110"/>
        <v>3.882183616394081</v>
      </c>
      <c r="N103" s="34">
        <f t="shared" si="116"/>
        <v>3.8003555668857665E-2</v>
      </c>
    </row>
    <row r="104" spans="1:14" ht="20.100000000000001" customHeight="1" thickBot="1" x14ac:dyDescent="0.3">
      <c r="A104" s="5" t="s">
        <v>17</v>
      </c>
      <c r="B104" s="6"/>
      <c r="C104" s="113">
        <f t="shared" si="113"/>
        <v>3.0683299669482187</v>
      </c>
      <c r="D104" s="133">
        <f t="shared" si="113"/>
        <v>3.4523042163670796</v>
      </c>
      <c r="E104" s="133">
        <f t="shared" si="110"/>
        <v>4.9327896800144559</v>
      </c>
      <c r="F104" s="133">
        <f t="shared" si="110"/>
        <v>5.4892722757062522</v>
      </c>
      <c r="G104" s="133">
        <f t="shared" ref="G104:H104" si="119">G57/G10</f>
        <v>6.0537592649209637</v>
      </c>
      <c r="H104" s="133">
        <f t="shared" si="119"/>
        <v>6.8455806236617081</v>
      </c>
      <c r="I104" s="133">
        <f t="shared" ref="I104" si="120">I57/I10</f>
        <v>7.9159288711070124</v>
      </c>
      <c r="J104" s="125">
        <f t="shared" si="113"/>
        <v>8.548398170966502</v>
      </c>
      <c r="K104" s="200">
        <f t="shared" si="110"/>
        <v>8.0280823816808802</v>
      </c>
      <c r="L104" s="185">
        <f t="shared" si="110"/>
        <v>8.7522869650579427</v>
      </c>
      <c r="N104" s="23">
        <f t="shared" si="116"/>
        <v>9.0208912782162073E-2</v>
      </c>
    </row>
    <row r="105" spans="1:14" ht="20.100000000000001" customHeight="1" x14ac:dyDescent="0.25">
      <c r="A105" s="24"/>
      <c r="B105" t="s">
        <v>84</v>
      </c>
      <c r="C105" s="243">
        <f t="shared" si="113"/>
        <v>3.003180074922565</v>
      </c>
      <c r="D105" s="244">
        <f t="shared" si="113"/>
        <v>3.3526690676270507</v>
      </c>
      <c r="E105" s="244">
        <f t="shared" si="110"/>
        <v>4.8271347369765607</v>
      </c>
      <c r="F105" s="244">
        <f t="shared" si="110"/>
        <v>5.0853207757354806</v>
      </c>
      <c r="G105" s="244">
        <f t="shared" ref="G105:H105" si="121">G58/G11</f>
        <v>6.0117609230655074</v>
      </c>
      <c r="H105" s="244">
        <f t="shared" si="121"/>
        <v>6.9809759646981506</v>
      </c>
      <c r="I105" s="244">
        <f t="shared" ref="I105" si="122">I58/I11</f>
        <v>8.4822350723775024</v>
      </c>
      <c r="J105" s="118">
        <f t="shared" si="113"/>
        <v>9.0512574760695763</v>
      </c>
      <c r="K105" s="165">
        <f t="shared" si="110"/>
        <v>8.2269981947806166</v>
      </c>
      <c r="L105" s="184">
        <f t="shared" si="110"/>
        <v>9.3785960698484736</v>
      </c>
      <c r="N105" s="241">
        <f t="shared" si="116"/>
        <v>0.13997789324889548</v>
      </c>
    </row>
    <row r="106" spans="1:14" ht="20.100000000000001" customHeight="1" thickBot="1" x14ac:dyDescent="0.3">
      <c r="A106" s="24"/>
      <c r="B106" t="s">
        <v>85</v>
      </c>
      <c r="C106" s="243">
        <f t="shared" si="113"/>
        <v>3.669365721997301</v>
      </c>
      <c r="D106" s="244">
        <f t="shared" si="113"/>
        <v>4.2553539176055732</v>
      </c>
      <c r="E106" s="244">
        <f t="shared" si="110"/>
        <v>5.2304969856932901</v>
      </c>
      <c r="F106" s="244">
        <f t="shared" si="110"/>
        <v>6.2601889208320252</v>
      </c>
      <c r="G106" s="244">
        <f t="shared" ref="G106:H106" si="123">G59/G12</f>
        <v>6.1383217131474099</v>
      </c>
      <c r="H106" s="244">
        <f t="shared" si="123"/>
        <v>6.6389396381873542</v>
      </c>
      <c r="I106" s="244">
        <f t="shared" ref="I106" si="124">I59/I12</f>
        <v>7.1905762098356583</v>
      </c>
      <c r="J106" s="118">
        <f t="shared" si="113"/>
        <v>7.8963411108028652</v>
      </c>
      <c r="K106" s="165">
        <f t="shared" si="110"/>
        <v>7.7869579698489204</v>
      </c>
      <c r="L106" s="184">
        <f t="shared" si="110"/>
        <v>7.9325577552916569</v>
      </c>
      <c r="N106" s="34">
        <f t="shared" si="116"/>
        <v>1.8697903084426346E-2</v>
      </c>
    </row>
    <row r="107" spans="1:14" ht="20.100000000000001" customHeight="1" thickBot="1" x14ac:dyDescent="0.3">
      <c r="A107" s="5" t="s">
        <v>14</v>
      </c>
      <c r="B107" s="6"/>
      <c r="C107" s="113">
        <f t="shared" si="113"/>
        <v>4.6082630427651941</v>
      </c>
      <c r="D107" s="133">
        <f t="shared" si="113"/>
        <v>4.758014830125072</v>
      </c>
      <c r="E107" s="133">
        <f t="shared" si="110"/>
        <v>5.2158887373037963</v>
      </c>
      <c r="F107" s="133">
        <f t="shared" si="110"/>
        <v>5.8826120227282956</v>
      </c>
      <c r="G107" s="133">
        <f t="shared" ref="G107:H107" si="125">G60/G13</f>
        <v>5.924750748432853</v>
      </c>
      <c r="H107" s="133">
        <f t="shared" si="125"/>
        <v>6.1938970060852334</v>
      </c>
      <c r="I107" s="133">
        <f t="shared" ref="I107" si="126">I60/I13</f>
        <v>6.4172644011769302</v>
      </c>
      <c r="J107" s="125">
        <f t="shared" si="113"/>
        <v>6.5988866311879315</v>
      </c>
      <c r="K107" s="200">
        <f t="shared" si="110"/>
        <v>6.4238966479344084</v>
      </c>
      <c r="L107" s="185">
        <f t="shared" si="110"/>
        <v>6.6215179800287336</v>
      </c>
      <c r="N107" s="23">
        <f t="shared" si="116"/>
        <v>3.076346693060044E-2</v>
      </c>
    </row>
    <row r="108" spans="1:14" ht="20.100000000000001" customHeight="1" x14ac:dyDescent="0.25">
      <c r="A108" s="24"/>
      <c r="B108" t="s">
        <v>84</v>
      </c>
      <c r="C108" s="243">
        <f t="shared" si="113"/>
        <v>1.7211880993733839</v>
      </c>
      <c r="D108" s="244">
        <f t="shared" si="113"/>
        <v>1.9959343887231404</v>
      </c>
      <c r="E108" s="244">
        <f t="shared" si="110"/>
        <v>2.4975377130397378</v>
      </c>
      <c r="F108" s="244">
        <f t="shared" si="110"/>
        <v>2.9968969543271862</v>
      </c>
      <c r="G108" s="244">
        <f t="shared" ref="G108:H108" si="127">G61/G14</f>
        <v>3.3948232088674222</v>
      </c>
      <c r="H108" s="244">
        <f t="shared" si="127"/>
        <v>3.6931763696773587</v>
      </c>
      <c r="I108" s="244">
        <f t="shared" ref="I108" si="128">I61/I14</f>
        <v>4.426323881435394</v>
      </c>
      <c r="J108" s="118">
        <f t="shared" si="113"/>
        <v>4.76802896210123</v>
      </c>
      <c r="K108" s="165">
        <f t="shared" si="110"/>
        <v>4.4887123899375929</v>
      </c>
      <c r="L108" s="184">
        <f t="shared" si="110"/>
        <v>5.0061739826656471</v>
      </c>
      <c r="N108" s="241">
        <f t="shared" si="116"/>
        <v>0.11528063011745969</v>
      </c>
    </row>
    <row r="109" spans="1:14" ht="20.100000000000001" customHeight="1" thickBot="1" x14ac:dyDescent="0.3">
      <c r="A109" s="24"/>
      <c r="B109" t="s">
        <v>85</v>
      </c>
      <c r="C109" s="243">
        <f t="shared" si="113"/>
        <v>5.0788326906901489</v>
      </c>
      <c r="D109" s="244">
        <f t="shared" si="113"/>
        <v>5.0760587240005988</v>
      </c>
      <c r="E109" s="244">
        <f t="shared" si="110"/>
        <v>5.4829726419442419</v>
      </c>
      <c r="F109" s="244">
        <f t="shared" si="110"/>
        <v>6.0456739587301671</v>
      </c>
      <c r="G109" s="244">
        <f t="shared" ref="G109:H109" si="129">G62/G15</f>
        <v>6.0206046502005215</v>
      </c>
      <c r="H109" s="244">
        <f t="shared" si="129"/>
        <v>6.2906978598650767</v>
      </c>
      <c r="I109" s="244">
        <f t="shared" ref="I109" si="130">I62/I15</f>
        <v>6.4772285894220554</v>
      </c>
      <c r="J109" s="118">
        <f t="shared" si="113"/>
        <v>6.6513894695453697</v>
      </c>
      <c r="K109" s="165">
        <f t="shared" si="110"/>
        <v>6.4775778553194288</v>
      </c>
      <c r="L109" s="184">
        <f t="shared" si="110"/>
        <v>6.6636307755175839</v>
      </c>
      <c r="N109" s="34">
        <f t="shared" si="116"/>
        <v>2.8722606559698431E-2</v>
      </c>
    </row>
    <row r="110" spans="1:14" ht="20.100000000000001" customHeight="1" thickBot="1" x14ac:dyDescent="0.3">
      <c r="A110" s="5" t="s">
        <v>8</v>
      </c>
      <c r="B110" s="6"/>
      <c r="C110" s="113">
        <f t="shared" si="113"/>
        <v>1.8313554028732042</v>
      </c>
      <c r="D110" s="133">
        <f t="shared" si="113"/>
        <v>2.1490453320838703</v>
      </c>
      <c r="E110" s="133">
        <f t="shared" si="110"/>
        <v>1.8330268616317045</v>
      </c>
      <c r="F110" s="133">
        <f t="shared" si="110"/>
        <v>1.8614387112903401</v>
      </c>
      <c r="G110" s="133">
        <f t="shared" ref="G110" si="131">G63/G16</f>
        <v>2.0368236331900675</v>
      </c>
      <c r="H110" s="133"/>
      <c r="I110" s="133"/>
      <c r="J110" s="125"/>
      <c r="K110" s="200"/>
      <c r="L110" s="185"/>
      <c r="N110" s="23"/>
    </row>
    <row r="111" spans="1:14" ht="20.100000000000001" customHeight="1" thickBot="1" x14ac:dyDescent="0.3">
      <c r="A111" s="24"/>
      <c r="B111" t="s">
        <v>84</v>
      </c>
      <c r="C111" s="243">
        <f t="shared" si="113"/>
        <v>1.8313554028732042</v>
      </c>
      <c r="D111" s="244">
        <f t="shared" si="113"/>
        <v>2.1490453320838703</v>
      </c>
      <c r="E111" s="244">
        <f t="shared" si="110"/>
        <v>1.8330268616317045</v>
      </c>
      <c r="F111" s="244">
        <f t="shared" si="110"/>
        <v>1.8614387112903401</v>
      </c>
      <c r="G111" s="244">
        <f t="shared" ref="G111" si="132">G64/G17</f>
        <v>2.0368236331900675</v>
      </c>
      <c r="H111" s="244"/>
      <c r="I111" s="244"/>
      <c r="J111" s="118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3"/>
        <v>3.4174447174447176</v>
      </c>
      <c r="D112" s="133">
        <f t="shared" si="113"/>
        <v>3.5232390991854334</v>
      </c>
      <c r="E112" s="133">
        <f t="shared" si="110"/>
        <v>3.3732123411978221</v>
      </c>
      <c r="F112" s="133">
        <f t="shared" si="110"/>
        <v>4.1576092415871422</v>
      </c>
      <c r="G112" s="133">
        <f t="shared" ref="G112:H112" si="133">G65/G18</f>
        <v>4.3125341492733034</v>
      </c>
      <c r="H112" s="133">
        <f t="shared" si="133"/>
        <v>4.0231084939329049</v>
      </c>
      <c r="I112" s="133">
        <f t="shared" ref="I112" si="134">I65/I18</f>
        <v>4.6093134805722995</v>
      </c>
      <c r="J112" s="125">
        <f t="shared" si="113"/>
        <v>6.757033677093804</v>
      </c>
      <c r="K112" s="200">
        <f t="shared" si="110"/>
        <v>6.5761454621440096</v>
      </c>
      <c r="L112" s="185">
        <f t="shared" si="110"/>
        <v>6.3312527321498946</v>
      </c>
      <c r="N112" s="23">
        <f t="shared" si="116"/>
        <v>-3.7239554903986734E-2</v>
      </c>
    </row>
    <row r="113" spans="1:14" ht="20.100000000000001" customHeight="1" x14ac:dyDescent="0.25">
      <c r="A113" s="24"/>
      <c r="B113" t="s">
        <v>84</v>
      </c>
      <c r="C113" s="243">
        <f t="shared" si="113"/>
        <v>2.8253545024845472</v>
      </c>
      <c r="D113" s="244">
        <f t="shared" si="113"/>
        <v>2.9056913711469705</v>
      </c>
      <c r="E113" s="244">
        <f t="shared" si="110"/>
        <v>2.9232299484582693</v>
      </c>
      <c r="F113" s="244">
        <f t="shared" si="110"/>
        <v>3.1872068230277186</v>
      </c>
      <c r="G113" s="244">
        <f t="shared" ref="G113:H113" si="135">G66/G19</f>
        <v>3.16734693877551</v>
      </c>
      <c r="H113" s="244">
        <f t="shared" si="135"/>
        <v>2.9105640386413212</v>
      </c>
      <c r="I113" s="244">
        <f t="shared" ref="I113" si="136">I66/I19</f>
        <v>3.0223616878864004</v>
      </c>
      <c r="J113" s="118">
        <f t="shared" si="113"/>
        <v>3.1201222033392715</v>
      </c>
      <c r="K113" s="165">
        <f t="shared" si="110"/>
        <v>3.1027589425404587</v>
      </c>
      <c r="L113" s="184">
        <f t="shared" si="110"/>
        <v>3.4325891470519161</v>
      </c>
      <c r="N113" s="241">
        <f t="shared" si="116"/>
        <v>0.10630223314783228</v>
      </c>
    </row>
    <row r="114" spans="1:14" ht="20.100000000000001" customHeight="1" thickBot="1" x14ac:dyDescent="0.3">
      <c r="A114" s="24"/>
      <c r="B114" t="s">
        <v>85</v>
      </c>
      <c r="C114" s="243">
        <f t="shared" si="113"/>
        <v>4.6514271280626422</v>
      </c>
      <c r="D114" s="244">
        <f t="shared" si="113"/>
        <v>5.023474178403756</v>
      </c>
      <c r="E114" s="244">
        <f t="shared" si="110"/>
        <v>5.2054491899852726</v>
      </c>
      <c r="F114" s="244">
        <f t="shared" si="110"/>
        <v>6.4955479452054794</v>
      </c>
      <c r="G114" s="244">
        <f t="shared" ref="G114:H114" si="137">G67/G20</f>
        <v>5.7833250124812778</v>
      </c>
      <c r="H114" s="244">
        <f t="shared" si="137"/>
        <v>5.5137787056367431</v>
      </c>
      <c r="I114" s="244">
        <f t="shared" ref="I114" si="138">I67/I20</f>
        <v>7.0343180357202746</v>
      </c>
      <c r="J114" s="118">
        <f t="shared" si="113"/>
        <v>9.7406780900119099</v>
      </c>
      <c r="K114" s="165">
        <f t="shared" si="110"/>
        <v>9.4719267695937486</v>
      </c>
      <c r="L114" s="184">
        <f t="shared" si="110"/>
        <v>7.6693925384810964</v>
      </c>
      <c r="N114" s="34">
        <f t="shared" si="116"/>
        <v>-0.19030280479986894</v>
      </c>
    </row>
    <row r="115" spans="1:14" ht="20.100000000000001" customHeight="1" thickBot="1" x14ac:dyDescent="0.3">
      <c r="A115" s="5" t="s">
        <v>18</v>
      </c>
      <c r="B115" s="6"/>
      <c r="C115" s="113">
        <f t="shared" si="113"/>
        <v>2.1756047266454122</v>
      </c>
      <c r="D115" s="133">
        <f t="shared" si="113"/>
        <v>2.6124092046803837</v>
      </c>
      <c r="E115" s="133">
        <f t="shared" si="110"/>
        <v>2.3239647922346882</v>
      </c>
      <c r="F115" s="133">
        <f t="shared" si="110"/>
        <v>2.6343167682601587</v>
      </c>
      <c r="G115" s="133">
        <f t="shared" ref="G115:H115" si="139">G68/G21</f>
        <v>3.4169438408825004</v>
      </c>
      <c r="H115" s="133">
        <f t="shared" si="139"/>
        <v>4.4149541795931206</v>
      </c>
      <c r="I115" s="133">
        <f t="shared" ref="I115" si="140">I68/I21</f>
        <v>5.3974552488381899</v>
      </c>
      <c r="J115" s="125">
        <f t="shared" si="113"/>
        <v>5.1155796417206334</v>
      </c>
      <c r="K115" s="200">
        <f t="shared" si="110"/>
        <v>5.0178430369648526</v>
      </c>
      <c r="L115" s="185">
        <f t="shared" si="110"/>
        <v>5.218374481461697</v>
      </c>
      <c r="N115" s="23">
        <f t="shared" si="116"/>
        <v>3.9963674236039894E-2</v>
      </c>
    </row>
    <row r="116" spans="1:14" ht="20.100000000000001" customHeight="1" x14ac:dyDescent="0.25">
      <c r="A116" s="24"/>
      <c r="B116" t="s">
        <v>84</v>
      </c>
      <c r="C116" s="243">
        <f t="shared" si="113"/>
        <v>1.6828280230202874</v>
      </c>
      <c r="D116" s="244">
        <f t="shared" si="113"/>
        <v>1.9073363154958254</v>
      </c>
      <c r="E116" s="244">
        <f t="shared" si="110"/>
        <v>1.697864875860575</v>
      </c>
      <c r="F116" s="244">
        <f t="shared" si="110"/>
        <v>1.872614248860798</v>
      </c>
      <c r="G116" s="244">
        <f t="shared" ref="G116:H116" si="141">G69/G22</f>
        <v>2.3470665178296271</v>
      </c>
      <c r="H116" s="244">
        <f t="shared" si="141"/>
        <v>2.8015302727877578</v>
      </c>
      <c r="I116" s="244">
        <f t="shared" ref="I116" si="142">I69/I22</f>
        <v>3.7568317369099158</v>
      </c>
      <c r="J116" s="118">
        <f t="shared" si="113"/>
        <v>4.7183043560866054</v>
      </c>
      <c r="K116" s="165">
        <f t="shared" si="110"/>
        <v>4.497837258202309</v>
      </c>
      <c r="L116" s="184">
        <f t="shared" si="110"/>
        <v>4.8282386493715297</v>
      </c>
      <c r="N116" s="241">
        <f t="shared" si="116"/>
        <v>7.3457835889170264E-2</v>
      </c>
    </row>
    <row r="117" spans="1:14" ht="20.100000000000001" customHeight="1" thickBot="1" x14ac:dyDescent="0.3">
      <c r="A117" s="24"/>
      <c r="B117" t="s">
        <v>85</v>
      </c>
      <c r="C117" s="243">
        <f t="shared" si="113"/>
        <v>3.6264928396707234</v>
      </c>
      <c r="D117" s="244">
        <f t="shared" si="113"/>
        <v>4.3545684530287856</v>
      </c>
      <c r="E117" s="244">
        <f t="shared" si="113"/>
        <v>4.5797611852218481</v>
      </c>
      <c r="F117" s="244">
        <f t="shared" si="113"/>
        <v>4.6582152723907511</v>
      </c>
      <c r="G117" s="244">
        <f t="shared" ref="G117:H117" si="143">G70/G23</f>
        <v>5.0913943343444199</v>
      </c>
      <c r="H117" s="244">
        <f t="shared" si="143"/>
        <v>5.8614842330739405</v>
      </c>
      <c r="I117" s="244">
        <f t="shared" ref="I117" si="144">I70/I23</f>
        <v>5.9776970478705893</v>
      </c>
      <c r="J117" s="118">
        <f t="shared" si="113"/>
        <v>5.1677535733055517</v>
      </c>
      <c r="K117" s="165">
        <f t="shared" si="113"/>
        <v>5.0935829646294941</v>
      </c>
      <c r="L117" s="184">
        <f t="shared" si="113"/>
        <v>5.2600826781432524</v>
      </c>
      <c r="N117" s="34">
        <f t="shared" si="116"/>
        <v>3.2688132238142389E-2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5">C71/C24</f>
        <v>3.0944530831492969</v>
      </c>
      <c r="D118" s="133">
        <f t="shared" si="145"/>
        <v>3.0633340492995158</v>
      </c>
      <c r="E118" s="133">
        <f t="shared" si="145"/>
        <v>3.1628049484462837</v>
      </c>
      <c r="F118" s="133">
        <f t="shared" si="145"/>
        <v>3.3549586599272225</v>
      </c>
      <c r="G118" s="133">
        <f t="shared" ref="G118:H118" si="146">G71/G24</f>
        <v>3.5277086706265339</v>
      </c>
      <c r="H118" s="133">
        <f t="shared" si="146"/>
        <v>3.7201652026273089</v>
      </c>
      <c r="I118" s="133">
        <f t="shared" ref="I118" si="147">I71/I24</f>
        <v>3.8242389650232917</v>
      </c>
      <c r="J118" s="125">
        <f t="shared" si="145"/>
        <v>4.1980689964848921</v>
      </c>
      <c r="K118" s="200">
        <f t="shared" si="145"/>
        <v>4.0843227499259669</v>
      </c>
      <c r="L118" s="185">
        <f t="shared" si="145"/>
        <v>4.3060077797554923</v>
      </c>
      <c r="N118" s="23">
        <f t="shared" si="116"/>
        <v>5.427705972392699E-2</v>
      </c>
    </row>
    <row r="119" spans="1:14" ht="20.100000000000001" customHeight="1" x14ac:dyDescent="0.25">
      <c r="A119" s="24"/>
      <c r="B119" t="s">
        <v>84</v>
      </c>
      <c r="C119" s="243">
        <f t="shared" si="145"/>
        <v>1.3984592390442734</v>
      </c>
      <c r="D119" s="244">
        <f t="shared" si="145"/>
        <v>1.356311122936936</v>
      </c>
      <c r="E119" s="244">
        <f t="shared" si="145"/>
        <v>1.4408217398954686</v>
      </c>
      <c r="F119" s="244">
        <f t="shared" si="145"/>
        <v>1.5147026508782961</v>
      </c>
      <c r="G119" s="244">
        <f t="shared" ref="G119:H119" si="148">G72/G25</f>
        <v>1.6377704152503363</v>
      </c>
      <c r="H119" s="244">
        <f t="shared" si="148"/>
        <v>1.6609621344832233</v>
      </c>
      <c r="I119" s="244">
        <f t="shared" ref="I119" si="149">I72/I25</f>
        <v>1.6481878695155323</v>
      </c>
      <c r="J119" s="118">
        <f t="shared" si="145"/>
        <v>1.7054917627985084</v>
      </c>
      <c r="K119" s="165">
        <f t="shared" si="145"/>
        <v>1.7020247708710436</v>
      </c>
      <c r="L119" s="184">
        <f t="shared" si="145"/>
        <v>1.7069467284070423</v>
      </c>
      <c r="N119" s="241">
        <f t="shared" si="116"/>
        <v>2.8918248548637521E-3</v>
      </c>
    </row>
    <row r="120" spans="1:14" ht="20.100000000000001" customHeight="1" thickBot="1" x14ac:dyDescent="0.3">
      <c r="A120" s="24"/>
      <c r="B120" t="s">
        <v>85</v>
      </c>
      <c r="C120" s="243">
        <f t="shared" si="145"/>
        <v>3.6702806122448979</v>
      </c>
      <c r="D120" s="244">
        <f t="shared" si="145"/>
        <v>3.9235036631512532</v>
      </c>
      <c r="E120" s="244">
        <f t="shared" si="145"/>
        <v>4.2516334741055983</v>
      </c>
      <c r="F120" s="244">
        <f t="shared" si="145"/>
        <v>4.385953011614764</v>
      </c>
      <c r="G120" s="244">
        <f t="shared" ref="G120:H120" si="150">G73/G26</f>
        <v>4.2956705988071953</v>
      </c>
      <c r="H120" s="244">
        <f t="shared" si="150"/>
        <v>4.4130116562252484</v>
      </c>
      <c r="I120" s="244">
        <f t="shared" ref="I120" si="151">I73/I26</f>
        <v>4.506151278878046</v>
      </c>
      <c r="J120" s="118">
        <f t="shared" si="145"/>
        <v>4.8568552974501502</v>
      </c>
      <c r="K120" s="165">
        <f t="shared" si="145"/>
        <v>4.7454554735415897</v>
      </c>
      <c r="L120" s="184">
        <f t="shared" si="145"/>
        <v>5.0527904787267204</v>
      </c>
      <c r="N120" s="34">
        <f t="shared" si="116"/>
        <v>6.4764068886260753E-2</v>
      </c>
    </row>
    <row r="121" spans="1:14" ht="20.100000000000001" customHeight="1" thickBot="1" x14ac:dyDescent="0.3">
      <c r="A121" s="5" t="s">
        <v>83</v>
      </c>
      <c r="B121" s="6"/>
      <c r="C121" s="113">
        <f t="shared" si="145"/>
        <v>3.6242080016250129</v>
      </c>
      <c r="D121" s="133">
        <f t="shared" si="145"/>
        <v>3.8319918871902581</v>
      </c>
      <c r="E121" s="133">
        <f t="shared" si="145"/>
        <v>3.9938925411898385</v>
      </c>
      <c r="F121" s="133">
        <f t="shared" si="145"/>
        <v>3.769083871133954</v>
      </c>
      <c r="G121" s="133">
        <f t="shared" ref="G121:H121" si="152">G74/G27</f>
        <v>3.9081079730067483</v>
      </c>
      <c r="H121" s="133">
        <f t="shared" si="152"/>
        <v>3.7462922746351368</v>
      </c>
      <c r="I121" s="133">
        <f t="shared" ref="I121" si="153">I74/I27</f>
        <v>3.6599717875542992</v>
      </c>
      <c r="J121" s="125">
        <f t="shared" si="145"/>
        <v>3.7315418767620487</v>
      </c>
      <c r="K121" s="200">
        <f t="shared" si="145"/>
        <v>3.55688271599201</v>
      </c>
      <c r="L121" s="185">
        <f t="shared" si="145"/>
        <v>4.0135724886917901</v>
      </c>
      <c r="N121" s="23">
        <f t="shared" si="116"/>
        <v>0.1283960729563752</v>
      </c>
    </row>
    <row r="122" spans="1:14" ht="20.100000000000001" customHeight="1" x14ac:dyDescent="0.25">
      <c r="A122" s="24"/>
      <c r="B122" t="s">
        <v>84</v>
      </c>
      <c r="C122" s="243">
        <f t="shared" si="145"/>
        <v>2.268099490944004</v>
      </c>
      <c r="D122" s="244">
        <f t="shared" si="145"/>
        <v>2.4100976750584673</v>
      </c>
      <c r="E122" s="244">
        <f t="shared" si="145"/>
        <v>2.4694698289017758</v>
      </c>
      <c r="F122" s="244">
        <f t="shared" si="145"/>
        <v>2.4741180153726572</v>
      </c>
      <c r="G122" s="244">
        <f t="shared" ref="G122:H122" si="154">G75/G28</f>
        <v>2.5058491201929898</v>
      </c>
      <c r="H122" s="244">
        <f t="shared" si="154"/>
        <v>2.2966982105664768</v>
      </c>
      <c r="I122" s="244">
        <f t="shared" ref="I122" si="155">I75/I28</f>
        <v>2.2469586401575885</v>
      </c>
      <c r="J122" s="118">
        <f t="shared" si="145"/>
        <v>2.3283734074240705</v>
      </c>
      <c r="K122" s="165">
        <f t="shared" si="145"/>
        <v>2.2808488845645805</v>
      </c>
      <c r="L122" s="184">
        <f t="shared" si="145"/>
        <v>2.2114920040736656</v>
      </c>
      <c r="N122" s="241">
        <f t="shared" si="116"/>
        <v>-3.040836285134042E-2</v>
      </c>
    </row>
    <row r="123" spans="1:14" ht="20.100000000000001" customHeight="1" thickBot="1" x14ac:dyDescent="0.3">
      <c r="A123" s="24"/>
      <c r="B123" t="s">
        <v>85</v>
      </c>
      <c r="C123" s="243">
        <f t="shared" si="145"/>
        <v>4.4933625624162712</v>
      </c>
      <c r="D123" s="244">
        <f t="shared" si="145"/>
        <v>4.5026574565103257</v>
      </c>
      <c r="E123" s="244">
        <f t="shared" si="145"/>
        <v>5.2515960362015077</v>
      </c>
      <c r="F123" s="244">
        <f t="shared" si="145"/>
        <v>5.6843844802810155</v>
      </c>
      <c r="G123" s="244">
        <f t="shared" ref="G123:H123" si="156">G76/G29</f>
        <v>5.7192318266168751</v>
      </c>
      <c r="H123" s="244">
        <f t="shared" si="156"/>
        <v>5.3477948416742969</v>
      </c>
      <c r="I123" s="244">
        <f t="shared" ref="I123" si="157">I76/I29</f>
        <v>4.8995236608361017</v>
      </c>
      <c r="J123" s="118">
        <f t="shared" si="145"/>
        <v>4.9823054861536091</v>
      </c>
      <c r="K123" s="165">
        <f t="shared" si="145"/>
        <v>4.8894033268838459</v>
      </c>
      <c r="L123" s="184">
        <f t="shared" si="145"/>
        <v>5.1243515575735028</v>
      </c>
      <c r="N123" s="34">
        <f t="shared" si="116"/>
        <v>4.8052536267118709E-2</v>
      </c>
    </row>
    <row r="124" spans="1:14" ht="20.100000000000001" customHeight="1" thickBot="1" x14ac:dyDescent="0.3">
      <c r="A124" s="5" t="s">
        <v>9</v>
      </c>
      <c r="B124" s="6"/>
      <c r="C124" s="113">
        <f t="shared" si="145"/>
        <v>2.9725197434027817</v>
      </c>
      <c r="D124" s="133">
        <f t="shared" si="145"/>
        <v>3.0922176967130417</v>
      </c>
      <c r="E124" s="133">
        <f t="shared" si="145"/>
        <v>3.3400513414949007</v>
      </c>
      <c r="F124" s="133">
        <f t="shared" si="145"/>
        <v>3.3903876616029951</v>
      </c>
      <c r="G124" s="133">
        <f t="shared" ref="G124:H124" si="158">G77/G30</f>
        <v>3.4035176225303028</v>
      </c>
      <c r="H124" s="133">
        <f t="shared" si="158"/>
        <v>3.5315880702886275</v>
      </c>
      <c r="I124" s="133">
        <f t="shared" ref="I124" si="159">I77/I30</f>
        <v>3.7442454745325846</v>
      </c>
      <c r="J124" s="125">
        <f t="shared" si="145"/>
        <v>3.9128715168970625</v>
      </c>
      <c r="K124" s="200">
        <f t="shared" si="145"/>
        <v>3.849038278833572</v>
      </c>
      <c r="L124" s="185">
        <f t="shared" si="145"/>
        <v>3.8822103553562237</v>
      </c>
      <c r="N124" s="23">
        <f t="shared" si="116"/>
        <v>8.6182765978374074E-3</v>
      </c>
    </row>
    <row r="125" spans="1:14" ht="20.100000000000001" customHeight="1" x14ac:dyDescent="0.25">
      <c r="A125" s="24"/>
      <c r="B125" t="s">
        <v>84</v>
      </c>
      <c r="C125" s="243">
        <f t="shared" si="145"/>
        <v>2.9181149794315773</v>
      </c>
      <c r="D125" s="244">
        <f t="shared" si="145"/>
        <v>3.0410599434693277</v>
      </c>
      <c r="E125" s="244">
        <f t="shared" si="145"/>
        <v>3.298360874358127</v>
      </c>
      <c r="F125" s="244">
        <f t="shared" si="145"/>
        <v>3.3425153652964279</v>
      </c>
      <c r="G125" s="244">
        <f t="shared" ref="G125:H125" si="160">G78/G31</f>
        <v>3.3475191504735813</v>
      </c>
      <c r="H125" s="244">
        <f t="shared" si="160"/>
        <v>3.464746145016671</v>
      </c>
      <c r="I125" s="244">
        <f t="shared" ref="I125" si="161">I78/I31</f>
        <v>3.6658493949122928</v>
      </c>
      <c r="J125" s="118">
        <f t="shared" si="145"/>
        <v>3.8362716113019757</v>
      </c>
      <c r="K125" s="165">
        <f t="shared" si="145"/>
        <v>3.7704737819549825</v>
      </c>
      <c r="L125" s="184">
        <f t="shared" si="145"/>
        <v>3.8018282836042165</v>
      </c>
      <c r="N125" s="241">
        <f t="shared" si="116"/>
        <v>8.3157988789877742E-3</v>
      </c>
    </row>
    <row r="126" spans="1:14" ht="20.100000000000001" customHeight="1" thickBot="1" x14ac:dyDescent="0.3">
      <c r="A126" s="24"/>
      <c r="B126" t="s">
        <v>85</v>
      </c>
      <c r="C126" s="243">
        <f t="shared" si="145"/>
        <v>5.6732394366197187</v>
      </c>
      <c r="D126" s="244">
        <f t="shared" si="145"/>
        <v>5.964771948640033</v>
      </c>
      <c r="E126" s="244">
        <f t="shared" si="145"/>
        <v>6.0453954752200367</v>
      </c>
      <c r="F126" s="244">
        <f t="shared" si="145"/>
        <v>5.3260315078769693</v>
      </c>
      <c r="G126" s="244">
        <f t="shared" ref="G126:H126" si="162">G79/G32</f>
        <v>5.4788778210527243</v>
      </c>
      <c r="H126" s="244">
        <f t="shared" si="162"/>
        <v>6.2383840991223538</v>
      </c>
      <c r="I126" s="244">
        <f t="shared" ref="I126" si="163">I79/I32</f>
        <v>6.6771729646389826</v>
      </c>
      <c r="J126" s="118">
        <f t="shared" si="145"/>
        <v>7.3713421260329621</v>
      </c>
      <c r="K126" s="165">
        <f t="shared" si="145"/>
        <v>7.2301928291739213</v>
      </c>
      <c r="L126" s="184">
        <f t="shared" si="145"/>
        <v>7.8221010679316816</v>
      </c>
      <c r="N126" s="34">
        <f t="shared" si="116"/>
        <v>8.1866176012540495E-2</v>
      </c>
    </row>
    <row r="127" spans="1:14" ht="20.100000000000001" customHeight="1" thickBot="1" x14ac:dyDescent="0.3">
      <c r="A127" s="5" t="s">
        <v>12</v>
      </c>
      <c r="B127" s="6"/>
      <c r="C127" s="113">
        <f t="shared" si="145"/>
        <v>2.5870780949019956</v>
      </c>
      <c r="D127" s="133">
        <f t="shared" si="145"/>
        <v>2.6597150384712642</v>
      </c>
      <c r="E127" s="133">
        <f t="shared" si="145"/>
        <v>2.8435620972733431</v>
      </c>
      <c r="F127" s="133">
        <f t="shared" si="145"/>
        <v>2.4043502291056851</v>
      </c>
      <c r="G127" s="133">
        <f t="shared" ref="G127:H127" si="164">G80/G33</f>
        <v>2.4388556619832822</v>
      </c>
      <c r="H127" s="133">
        <f t="shared" si="164"/>
        <v>2.5250854549770492</v>
      </c>
      <c r="I127" s="133">
        <f t="shared" ref="I127" si="165">I80/I33</f>
        <v>2.7571676860457219</v>
      </c>
      <c r="J127" s="125">
        <f t="shared" si="145"/>
        <v>3.04667714459482</v>
      </c>
      <c r="K127" s="200">
        <f t="shared" si="145"/>
        <v>2.9731191950596982</v>
      </c>
      <c r="L127" s="185">
        <f t="shared" si="145"/>
        <v>3.11460913323157</v>
      </c>
      <c r="N127" s="23">
        <f t="shared" si="116"/>
        <v>4.758972946896288E-2</v>
      </c>
    </row>
    <row r="128" spans="1:14" ht="20.100000000000001" customHeight="1" x14ac:dyDescent="0.25">
      <c r="A128" s="24"/>
      <c r="B128" t="s">
        <v>84</v>
      </c>
      <c r="C128" s="243">
        <f t="shared" si="145"/>
        <v>2.3895686024086142</v>
      </c>
      <c r="D128" s="244">
        <f t="shared" si="145"/>
        <v>2.4549275269370896</v>
      </c>
      <c r="E128" s="244">
        <f t="shared" si="145"/>
        <v>2.6163489018828794</v>
      </c>
      <c r="F128" s="244">
        <f t="shared" si="145"/>
        <v>2.2140297106097062</v>
      </c>
      <c r="G128" s="244">
        <f t="shared" ref="G128:H128" si="166">G81/G34</f>
        <v>2.2581991067471696</v>
      </c>
      <c r="H128" s="244">
        <f t="shared" si="166"/>
        <v>2.3334956822091208</v>
      </c>
      <c r="I128" s="244">
        <f t="shared" ref="I128" si="167">I81/I34</f>
        <v>2.5331783323457544</v>
      </c>
      <c r="J128" s="118">
        <f t="shared" si="145"/>
        <v>2.810028598774434</v>
      </c>
      <c r="K128" s="165">
        <f t="shared" si="145"/>
        <v>2.7600951121367636</v>
      </c>
      <c r="L128" s="184">
        <f t="shared" si="145"/>
        <v>2.8484362146930908</v>
      </c>
      <c r="N128" s="42">
        <f t="shared" si="116"/>
        <v>3.2006542878856376E-2</v>
      </c>
    </row>
    <row r="129" spans="1:14" ht="20.100000000000001" customHeight="1" thickBot="1" x14ac:dyDescent="0.3">
      <c r="A129" s="24"/>
      <c r="B129" t="s">
        <v>85</v>
      </c>
      <c r="C129" s="243">
        <f t="shared" si="145"/>
        <v>4.2270905325136185</v>
      </c>
      <c r="D129" s="244">
        <f t="shared" si="145"/>
        <v>4.6068225001104679</v>
      </c>
      <c r="E129" s="244">
        <f t="shared" si="145"/>
        <v>5.0648714846842005</v>
      </c>
      <c r="F129" s="244">
        <f t="shared" si="145"/>
        <v>5.344949230714529</v>
      </c>
      <c r="G129" s="244">
        <f t="shared" ref="G129:H129" si="168">G82/G35</f>
        <v>5.3137135013419572</v>
      </c>
      <c r="H129" s="244">
        <f t="shared" si="168"/>
        <v>5.7135028496273561</v>
      </c>
      <c r="I129" s="244">
        <f t="shared" ref="I129" si="169">I82/I35</f>
        <v>6.5494028923773744</v>
      </c>
      <c r="J129" s="118">
        <f t="shared" si="145"/>
        <v>6.396198855082452</v>
      </c>
      <c r="K129" s="165">
        <f t="shared" si="145"/>
        <v>6.2735193388984802</v>
      </c>
      <c r="L129" s="184">
        <f t="shared" si="145"/>
        <v>6.9726334303680568</v>
      </c>
      <c r="N129" s="159">
        <f t="shared" si="116"/>
        <v>0.11143889955591159</v>
      </c>
    </row>
    <row r="130" spans="1:14" ht="20.100000000000001" customHeight="1" thickBot="1" x14ac:dyDescent="0.3">
      <c r="A130" s="5" t="s">
        <v>11</v>
      </c>
      <c r="B130" s="6"/>
      <c r="C130" s="113">
        <f t="shared" si="145"/>
        <v>2.7053523323271169</v>
      </c>
      <c r="D130" s="133">
        <f t="shared" si="145"/>
        <v>2.8582163449429099</v>
      </c>
      <c r="E130" s="133">
        <f t="shared" si="145"/>
        <v>2.9886613293918165</v>
      </c>
      <c r="F130" s="133">
        <f t="shared" si="145"/>
        <v>3.0033512190316172</v>
      </c>
      <c r="G130" s="133">
        <f t="shared" ref="G130:H130" si="170">G83/G36</f>
        <v>3.0337369720846326</v>
      </c>
      <c r="H130" s="133">
        <f t="shared" si="170"/>
        <v>3.2037699739392358</v>
      </c>
      <c r="I130" s="133">
        <f t="shared" ref="I130" si="171">I83/I36</f>
        <v>3.388545545298852</v>
      </c>
      <c r="J130" s="125">
        <f t="shared" si="145"/>
        <v>3.4655281236700541</v>
      </c>
      <c r="K130" s="200">
        <f t="shared" si="145"/>
        <v>3.3995479495095724</v>
      </c>
      <c r="L130" s="185">
        <f t="shared" si="145"/>
        <v>3.4679082668201593</v>
      </c>
      <c r="N130" s="23">
        <f t="shared" si="116"/>
        <v>2.0108649245688306E-2</v>
      </c>
    </row>
    <row r="131" spans="1:14" ht="20.100000000000001" customHeight="1" x14ac:dyDescent="0.25">
      <c r="A131" s="24"/>
      <c r="B131" t="s">
        <v>84</v>
      </c>
      <c r="C131" s="243">
        <f t="shared" si="145"/>
        <v>2.5997788984357326</v>
      </c>
      <c r="D131" s="244">
        <f t="shared" si="145"/>
        <v>2.794444199812542</v>
      </c>
      <c r="E131" s="244">
        <f t="shared" si="145"/>
        <v>2.94147223020674</v>
      </c>
      <c r="F131" s="244">
        <f t="shared" si="145"/>
        <v>2.9576957094742244</v>
      </c>
      <c r="G131" s="244">
        <f t="shared" ref="G131:H131" si="172">G84/G37</f>
        <v>2.9980437136301616</v>
      </c>
      <c r="H131" s="244">
        <f t="shared" si="172"/>
        <v>3.1783300730595423</v>
      </c>
      <c r="I131" s="244">
        <f t="shared" ref="I131" si="173">I84/I37</f>
        <v>3.3656990318655722</v>
      </c>
      <c r="J131" s="118">
        <f t="shared" si="145"/>
        <v>3.4360942511897026</v>
      </c>
      <c r="K131" s="165">
        <f t="shared" si="145"/>
        <v>3.3774843297319297</v>
      </c>
      <c r="L131" s="184">
        <f t="shared" si="145"/>
        <v>3.4143918699771638</v>
      </c>
      <c r="N131" s="241">
        <f t="shared" si="116"/>
        <v>1.0927523754984667E-2</v>
      </c>
    </row>
    <row r="132" spans="1:14" ht="20.100000000000001" customHeight="1" thickBot="1" x14ac:dyDescent="0.3">
      <c r="A132" s="24"/>
      <c r="B132" t="s">
        <v>85</v>
      </c>
      <c r="C132" s="243">
        <f t="shared" si="145"/>
        <v>3.4312424880141918</v>
      </c>
      <c r="D132" s="244">
        <f t="shared" si="145"/>
        <v>3.2750121626158877</v>
      </c>
      <c r="E132" s="244">
        <f t="shared" si="145"/>
        <v>3.3217343818150593</v>
      </c>
      <c r="F132" s="244">
        <f t="shared" si="145"/>
        <v>3.3064303181241321</v>
      </c>
      <c r="G132" s="244">
        <f t="shared" ref="G132:H132" si="174">G85/G38</f>
        <v>3.2724594957000415</v>
      </c>
      <c r="H132" s="244">
        <f t="shared" si="174"/>
        <v>3.3727844341854603</v>
      </c>
      <c r="I132" s="244">
        <f t="shared" ref="I132" si="175">I85/I38</f>
        <v>3.5408024726729868</v>
      </c>
      <c r="J132" s="118">
        <f t="shared" si="145"/>
        <v>3.6652443764891376</v>
      </c>
      <c r="K132" s="165">
        <f t="shared" si="145"/>
        <v>3.5508296273297413</v>
      </c>
      <c r="L132" s="184">
        <f t="shared" si="145"/>
        <v>3.848726442922862</v>
      </c>
      <c r="N132" s="34">
        <f t="shared" si="116"/>
        <v>8.3894989863859529E-2</v>
      </c>
    </row>
    <row r="133" spans="1:14" ht="20.100000000000001" customHeight="1" thickBot="1" x14ac:dyDescent="0.3">
      <c r="A133" s="5" t="s">
        <v>6</v>
      </c>
      <c r="B133" s="6"/>
      <c r="C133" s="113">
        <f t="shared" si="145"/>
        <v>3.2203387361387796</v>
      </c>
      <c r="D133" s="133">
        <f t="shared" si="145"/>
        <v>3.5336721368834847</v>
      </c>
      <c r="E133" s="133">
        <f t="shared" si="145"/>
        <v>3.794407741231824</v>
      </c>
      <c r="F133" s="133">
        <f t="shared" si="145"/>
        <v>3.9585855236113172</v>
      </c>
      <c r="G133" s="133">
        <f t="shared" ref="G133:H133" si="176">G86/G39</f>
        <v>4.0431164340769117</v>
      </c>
      <c r="H133" s="133">
        <f t="shared" si="176"/>
        <v>4.2325026788254618</v>
      </c>
      <c r="I133" s="133">
        <f t="shared" ref="I133" si="177">I86/I39</f>
        <v>4.3888860167504999</v>
      </c>
      <c r="J133" s="125">
        <f t="shared" si="145"/>
        <v>4.470593863375866</v>
      </c>
      <c r="K133" s="200">
        <f t="shared" si="145"/>
        <v>4.3588052356578677</v>
      </c>
      <c r="L133" s="185">
        <f t="shared" si="145"/>
        <v>4.3928784934939973</v>
      </c>
      <c r="N133" s="23">
        <f t="shared" si="116"/>
        <v>7.8171095045468236E-3</v>
      </c>
    </row>
    <row r="134" spans="1:14" ht="20.100000000000001" customHeight="1" x14ac:dyDescent="0.25">
      <c r="A134" s="24"/>
      <c r="B134" t="s">
        <v>84</v>
      </c>
      <c r="C134" s="243">
        <f t="shared" ref="C134:L141" si="178">C87/C40</f>
        <v>3.029637548854502</v>
      </c>
      <c r="D134" s="244">
        <f t="shared" si="178"/>
        <v>3.3593437835032036</v>
      </c>
      <c r="E134" s="244">
        <f t="shared" si="178"/>
        <v>3.6408669286208442</v>
      </c>
      <c r="F134" s="244">
        <f t="shared" si="178"/>
        <v>3.778052870250252</v>
      </c>
      <c r="G134" s="244">
        <f t="shared" ref="G134:H134" si="179">G87/G40</f>
        <v>3.8963186330223492</v>
      </c>
      <c r="H134" s="244">
        <f t="shared" si="179"/>
        <v>4.0750250386271825</v>
      </c>
      <c r="I134" s="244">
        <f t="shared" ref="I134" si="180">I87/I40</f>
        <v>4.2537832529000674</v>
      </c>
      <c r="J134" s="118">
        <f t="shared" si="178"/>
        <v>4.3566510536251473</v>
      </c>
      <c r="K134" s="165">
        <f t="shared" si="178"/>
        <v>4.2638821586444706</v>
      </c>
      <c r="L134" s="184">
        <f t="shared" si="178"/>
        <v>4.2487858491772057</v>
      </c>
      <c r="N134" s="241">
        <f t="shared" si="116"/>
        <v>-3.5405081345081511E-3</v>
      </c>
    </row>
    <row r="135" spans="1:14" ht="20.100000000000001" customHeight="1" thickBot="1" x14ac:dyDescent="0.3">
      <c r="A135" s="24"/>
      <c r="B135" t="s">
        <v>85</v>
      </c>
      <c r="C135" s="243">
        <f t="shared" si="178"/>
        <v>3.6898568230119966</v>
      </c>
      <c r="D135" s="244">
        <f t="shared" si="178"/>
        <v>3.9880825319857514</v>
      </c>
      <c r="E135" s="244">
        <f t="shared" si="178"/>
        <v>4.2482585708567537</v>
      </c>
      <c r="F135" s="244">
        <f t="shared" si="178"/>
        <v>4.5197145034208122</v>
      </c>
      <c r="G135" s="244">
        <f t="shared" ref="G135:H135" si="181">G88/G41</f>
        <v>4.518266365498361</v>
      </c>
      <c r="H135" s="244">
        <f t="shared" si="181"/>
        <v>4.7432847114264103</v>
      </c>
      <c r="I135" s="244">
        <f t="shared" ref="I135" si="182">I88/I41</f>
        <v>4.7877916166006793</v>
      </c>
      <c r="J135" s="118">
        <f t="shared" si="178"/>
        <v>4.7968580332715307</v>
      </c>
      <c r="K135" s="165">
        <f t="shared" si="178"/>
        <v>4.6343756639712588</v>
      </c>
      <c r="L135" s="184">
        <f t="shared" si="178"/>
        <v>4.8148763110491286</v>
      </c>
      <c r="N135" s="34">
        <f t="shared" si="116"/>
        <v>3.8948212265381268E-2</v>
      </c>
    </row>
    <row r="136" spans="1:14" ht="20.100000000000001" customHeight="1" thickBot="1" x14ac:dyDescent="0.3">
      <c r="A136" s="5" t="s">
        <v>7</v>
      </c>
      <c r="B136" s="6"/>
      <c r="C136" s="113">
        <f t="shared" si="178"/>
        <v>5.7456459973539813</v>
      </c>
      <c r="D136" s="133">
        <f t="shared" si="178"/>
        <v>6.3598698970344749</v>
      </c>
      <c r="E136" s="133">
        <f t="shared" si="178"/>
        <v>6.435994581767444</v>
      </c>
      <c r="F136" s="133">
        <f t="shared" si="178"/>
        <v>6.9692724983047567</v>
      </c>
      <c r="G136" s="133">
        <f t="shared" ref="G136:H136" si="183">G89/G42</f>
        <v>6.6775284770147945</v>
      </c>
      <c r="H136" s="133">
        <f t="shared" si="183"/>
        <v>6.8066812227074234</v>
      </c>
      <c r="I136" s="133">
        <f t="shared" ref="I136" si="184">I89/I42</f>
        <v>7.6181045581418019</v>
      </c>
      <c r="J136" s="125">
        <f t="shared" si="178"/>
        <v>8.700925555273054</v>
      </c>
      <c r="K136" s="200">
        <f t="shared" si="178"/>
        <v>8.5751800784708951</v>
      </c>
      <c r="L136" s="185">
        <f t="shared" si="178"/>
        <v>9.2933587927402108</v>
      </c>
      <c r="N136" s="23">
        <f t="shared" si="116"/>
        <v>8.3750860937882435E-2</v>
      </c>
    </row>
    <row r="137" spans="1:14" ht="20.100000000000001" customHeight="1" x14ac:dyDescent="0.25">
      <c r="A137" s="24"/>
      <c r="B137" t="s">
        <v>84</v>
      </c>
      <c r="C137" s="243">
        <f t="shared" si="178"/>
        <v>6.1550160342430873</v>
      </c>
      <c r="D137" s="244">
        <f t="shared" si="178"/>
        <v>6.7145340020996152</v>
      </c>
      <c r="E137" s="244">
        <f t="shared" si="178"/>
        <v>6.6313271028037386</v>
      </c>
      <c r="F137" s="244">
        <f t="shared" si="178"/>
        <v>7.1036346204131435</v>
      </c>
      <c r="G137" s="244">
        <f t="shared" ref="G137:H137" si="185">G90/G43</f>
        <v>6.7341235853689172</v>
      </c>
      <c r="H137" s="244">
        <f t="shared" si="185"/>
        <v>6.8693600735418272</v>
      </c>
      <c r="I137" s="244">
        <f t="shared" ref="I137" si="186">I90/I43</f>
        <v>7.6483623937740486</v>
      </c>
      <c r="J137" s="118">
        <f t="shared" si="178"/>
        <v>8.7291076136097772</v>
      </c>
      <c r="K137" s="165">
        <f t="shared" si="178"/>
        <v>8.5976746620408679</v>
      </c>
      <c r="L137" s="184">
        <f t="shared" si="178"/>
        <v>9.3257194285368392</v>
      </c>
      <c r="N137" s="241">
        <f t="shared" si="116"/>
        <v>8.4679264465579593E-2</v>
      </c>
    </row>
    <row r="138" spans="1:14" ht="20.100000000000001" customHeight="1" thickBot="1" x14ac:dyDescent="0.3">
      <c r="A138" s="24"/>
      <c r="B138" t="s">
        <v>85</v>
      </c>
      <c r="C138" s="243">
        <f t="shared" si="178"/>
        <v>4.2247788515621005</v>
      </c>
      <c r="D138" s="244">
        <f t="shared" si="178"/>
        <v>4.4994187113749007</v>
      </c>
      <c r="E138" s="244">
        <f t="shared" si="178"/>
        <v>5.5620783854602216</v>
      </c>
      <c r="F138" s="244">
        <f t="shared" si="178"/>
        <v>5.8918399440852696</v>
      </c>
      <c r="G138" s="244">
        <f t="shared" ref="G138:H138" si="187">G91/G44</f>
        <v>6.0740379931807116</v>
      </c>
      <c r="H138" s="244">
        <f t="shared" si="187"/>
        <v>5.9602229541423863</v>
      </c>
      <c r="I138" s="244">
        <f t="shared" ref="I138" si="188">I91/I44</f>
        <v>6.8941695146058386</v>
      </c>
      <c r="J138" s="118">
        <f t="shared" si="178"/>
        <v>8.0341471761741481</v>
      </c>
      <c r="K138" s="165">
        <f t="shared" si="178"/>
        <v>8.0348821968379323</v>
      </c>
      <c r="L138" s="184">
        <f t="shared" si="178"/>
        <v>8.4785976480564109</v>
      </c>
      <c r="N138" s="34">
        <f t="shared" si="116"/>
        <v>5.5223641162169067E-2</v>
      </c>
    </row>
    <row r="139" spans="1:14" ht="20.100000000000001" customHeight="1" thickBot="1" x14ac:dyDescent="0.3">
      <c r="A139" s="74" t="s">
        <v>20</v>
      </c>
      <c r="B139" s="100"/>
      <c r="C139" s="114">
        <f t="shared" si="178"/>
        <v>3.2123307365165226</v>
      </c>
      <c r="D139" s="115">
        <f t="shared" si="178"/>
        <v>3.4169911944004991</v>
      </c>
      <c r="E139" s="115">
        <f t="shared" si="178"/>
        <v>3.594888865750693</v>
      </c>
      <c r="F139" s="115">
        <f t="shared" si="178"/>
        <v>3.6577742806699343</v>
      </c>
      <c r="G139" s="115">
        <f t="shared" ref="G139:H139" si="189">G92/G45</f>
        <v>3.728775801182513</v>
      </c>
      <c r="H139" s="115">
        <f t="shared" si="189"/>
        <v>3.9196333056686998</v>
      </c>
      <c r="I139" s="115">
        <f t="shared" ref="I139" si="190">I92/I45</f>
        <v>4.1284799603696225</v>
      </c>
      <c r="J139" s="175">
        <f t="shared" si="178"/>
        <v>4.3032296159872168</v>
      </c>
      <c r="K139" s="201">
        <f t="shared" si="178"/>
        <v>4.1828603884563629</v>
      </c>
      <c r="L139" s="202">
        <f t="shared" si="178"/>
        <v>4.3344282477848228</v>
      </c>
      <c r="N139" s="128">
        <f t="shared" si="116"/>
        <v>3.623545737905786E-2</v>
      </c>
    </row>
    <row r="140" spans="1:14" ht="20.100000000000001" customHeight="1" x14ac:dyDescent="0.25">
      <c r="A140" s="24"/>
      <c r="B140" t="s">
        <v>84</v>
      </c>
      <c r="C140" s="317">
        <f t="shared" si="178"/>
        <v>2.8023372117225618</v>
      </c>
      <c r="D140" s="318">
        <f t="shared" si="178"/>
        <v>3.033304784425102</v>
      </c>
      <c r="E140" s="318">
        <f t="shared" si="178"/>
        <v>3.2179673152924422</v>
      </c>
      <c r="F140" s="318">
        <f t="shared" si="178"/>
        <v>3.2312230895983611</v>
      </c>
      <c r="G140" s="318">
        <f t="shared" ref="G140:H140" si="191">G93/G46</f>
        <v>3.3232144790025542</v>
      </c>
      <c r="H140" s="318">
        <f t="shared" si="191"/>
        <v>3.4954096930631136</v>
      </c>
      <c r="I140" s="318">
        <f t="shared" ref="I140" si="192">I93/I46</f>
        <v>3.6821915590904255</v>
      </c>
      <c r="J140" s="319">
        <f t="shared" si="178"/>
        <v>3.8290987147060798</v>
      </c>
      <c r="K140" s="320">
        <f t="shared" si="178"/>
        <v>3.7367371326590093</v>
      </c>
      <c r="L140" s="321">
        <f t="shared" si="178"/>
        <v>3.7971188889300715</v>
      </c>
      <c r="N140" s="241">
        <f t="shared" si="116"/>
        <v>1.615895208237338E-2</v>
      </c>
    </row>
    <row r="141" spans="1:14" ht="20.100000000000001" customHeight="1" thickBot="1" x14ac:dyDescent="0.3">
      <c r="A141" s="31"/>
      <c r="B141" s="25" t="s">
        <v>85</v>
      </c>
      <c r="C141" s="245">
        <f t="shared" si="178"/>
        <v>3.740813331968623</v>
      </c>
      <c r="D141" s="246">
        <f t="shared" si="178"/>
        <v>3.9033012657132087</v>
      </c>
      <c r="E141" s="246">
        <f t="shared" si="178"/>
        <v>4.1141465629376706</v>
      </c>
      <c r="F141" s="246">
        <f t="shared" si="178"/>
        <v>4.2833281923481508</v>
      </c>
      <c r="G141" s="246">
        <f t="shared" ref="G141:H141" si="193">G94/G47</f>
        <v>4.2919775795077788</v>
      </c>
      <c r="H141" s="246">
        <f t="shared" si="193"/>
        <v>4.5023578814173275</v>
      </c>
      <c r="I141" s="246">
        <f t="shared" ref="I141" si="194">I94/I47</f>
        <v>4.7099341552680301</v>
      </c>
      <c r="J141" s="122">
        <f t="shared" si="178"/>
        <v>4.9148039078172285</v>
      </c>
      <c r="K141" s="322">
        <f t="shared" si="178"/>
        <v>4.7575476897604565</v>
      </c>
      <c r="L141" s="323">
        <f t="shared" si="178"/>
        <v>5.0356102164908121</v>
      </c>
      <c r="N141" s="34">
        <f t="shared" si="116"/>
        <v>5.8446608392139124E-2</v>
      </c>
    </row>
  </sheetData>
  <mergeCells count="51">
    <mergeCell ref="A5:B6"/>
    <mergeCell ref="C5:C6"/>
    <mergeCell ref="D5:D6"/>
    <mergeCell ref="E5:E6"/>
    <mergeCell ref="F5:F6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G52:G53"/>
    <mergeCell ref="Q5:Q6"/>
    <mergeCell ref="R5:R6"/>
    <mergeCell ref="S5:S6"/>
    <mergeCell ref="U5:U6"/>
    <mergeCell ref="G5:G6"/>
    <mergeCell ref="I52:I53"/>
    <mergeCell ref="T52:T53"/>
    <mergeCell ref="A52:B53"/>
    <mergeCell ref="C52:C53"/>
    <mergeCell ref="D52:D53"/>
    <mergeCell ref="E52:E53"/>
    <mergeCell ref="F52:F53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0AA758B-FA3F-4DAE-A77A-3E011698706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A11926C5-B57B-4522-8370-E6961AFA40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977E8B45-1977-43D0-9A97-23526694BC5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Z141"/>
  <sheetViews>
    <sheetView topLeftCell="A92" workbookViewId="0">
      <selection activeCell="Q98" sqref="Q98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2" width="11.85546875" customWidth="1"/>
    <col min="13" max="13" width="2.5703125" customWidth="1"/>
    <col min="14" max="21" width="10.7109375" customWidth="1"/>
    <col min="22" max="23" width="11.85546875" customWidth="1"/>
    <col min="24" max="24" width="2.5703125" customWidth="1"/>
    <col min="25" max="26" width="11.140625" customWidth="1"/>
  </cols>
  <sheetData>
    <row r="1" spans="1:26" x14ac:dyDescent="0.25">
      <c r="A1" s="1" t="s">
        <v>59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">
        <v>93</v>
      </c>
    </row>
    <row r="4" spans="1:26" ht="15.75" thickBot="1" x14ac:dyDescent="0.3"/>
    <row r="5" spans="1:26" ht="24" customHeight="1" x14ac:dyDescent="0.25">
      <c r="A5" s="479" t="s">
        <v>36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71">
        <v>2019</v>
      </c>
      <c r="R5" s="462">
        <v>2020</v>
      </c>
      <c r="S5" s="471">
        <v>2021</v>
      </c>
      <c r="T5" s="462">
        <v>2022</v>
      </c>
      <c r="U5" s="471">
        <v>2023</v>
      </c>
      <c r="V5" s="466" t="str">
        <f>K5</f>
        <v>janeiro - setembro</v>
      </c>
      <c r="W5" s="467"/>
      <c r="Y5" s="495" t="s">
        <v>86</v>
      </c>
      <c r="Z5" s="496"/>
    </row>
    <row r="6" spans="1:26" ht="21.75" customHeight="1" thickBot="1" x14ac:dyDescent="0.3">
      <c r="A6" s="491"/>
      <c r="B6" s="492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97"/>
      <c r="R6" s="501"/>
      <c r="S6" s="497"/>
      <c r="T6" s="501"/>
      <c r="U6" s="497"/>
      <c r="V6" s="166">
        <v>2023</v>
      </c>
      <c r="W6" s="168">
        <v>2024</v>
      </c>
      <c r="Y6" s="130" t="s">
        <v>0</v>
      </c>
      <c r="Z6" s="131" t="s">
        <v>37</v>
      </c>
    </row>
    <row r="7" spans="1:26" ht="20.100000000000001" customHeight="1" thickBot="1" x14ac:dyDescent="0.3">
      <c r="A7" s="5" t="s">
        <v>10</v>
      </c>
      <c r="B7" s="6"/>
      <c r="C7" s="13">
        <v>4702002</v>
      </c>
      <c r="D7" s="14">
        <v>5732995</v>
      </c>
      <c r="E7" s="14">
        <v>5593310</v>
      </c>
      <c r="F7" s="14">
        <v>6042469</v>
      </c>
      <c r="G7" s="36">
        <v>3393434</v>
      </c>
      <c r="H7" s="14">
        <v>3466822</v>
      </c>
      <c r="I7" s="36">
        <v>5057789.5340000009</v>
      </c>
      <c r="J7" s="15">
        <v>5312280.2300000014</v>
      </c>
      <c r="K7" s="14">
        <v>3897454.0080000004</v>
      </c>
      <c r="L7" s="160">
        <v>5217667.955000001</v>
      </c>
      <c r="N7" s="134">
        <f t="shared" ref="N7:R7" si="0">C7/C45</f>
        <v>0.18412008414855971</v>
      </c>
      <c r="O7" s="391">
        <f t="shared" si="0"/>
        <v>0.2069275267197703</v>
      </c>
      <c r="P7" s="392">
        <f t="shared" si="0"/>
        <v>0.19266235803865228</v>
      </c>
      <c r="Q7" s="392">
        <f t="shared" si="0"/>
        <v>0.17896830676423997</v>
      </c>
      <c r="R7" s="392">
        <f t="shared" si="0"/>
        <v>0.18994803545355138</v>
      </c>
      <c r="S7" s="393">
        <f>H7/H45</f>
        <v>0.1968392701277068</v>
      </c>
      <c r="T7" s="393">
        <f>I7/I45</f>
        <v>0.18619467492500349</v>
      </c>
      <c r="U7" s="27">
        <f>J7/J45</f>
        <v>0.18930410469397924</v>
      </c>
      <c r="V7" s="134">
        <f>K7/K45</f>
        <v>0.18841425626030273</v>
      </c>
      <c r="W7" s="22">
        <f>L7/L45</f>
        <v>0.19347472109946334</v>
      </c>
      <c r="Y7" s="102">
        <f>(L7-K7)/K7</f>
        <v>0.33873753078037616</v>
      </c>
      <c r="Z7" s="101">
        <f>(W7-V7)*100</f>
        <v>0.50604648391606166</v>
      </c>
    </row>
    <row r="8" spans="1:26" ht="20.100000000000001" customHeight="1" x14ac:dyDescent="0.25">
      <c r="A8" s="24"/>
      <c r="B8" t="s">
        <v>84</v>
      </c>
      <c r="C8" s="10">
        <v>107836</v>
      </c>
      <c r="D8" s="11">
        <v>103802</v>
      </c>
      <c r="E8" s="11">
        <v>260987</v>
      </c>
      <c r="F8" s="11">
        <v>243887</v>
      </c>
      <c r="G8" s="35">
        <v>149076</v>
      </c>
      <c r="H8" s="11">
        <v>388765</v>
      </c>
      <c r="I8" s="35">
        <v>464143.8119999998</v>
      </c>
      <c r="J8" s="12">
        <v>488911.91600000003</v>
      </c>
      <c r="K8" s="11">
        <v>366692.68900000001</v>
      </c>
      <c r="L8" s="161">
        <v>432809.47200000013</v>
      </c>
      <c r="N8" s="77">
        <f t="shared" ref="N8:T8" si="1">C8/C7</f>
        <v>2.293406085322805E-2</v>
      </c>
      <c r="O8" s="394">
        <f t="shared" si="1"/>
        <v>1.8106068468575327E-2</v>
      </c>
      <c r="P8" s="395">
        <f t="shared" si="1"/>
        <v>4.6660564138229423E-2</v>
      </c>
      <c r="Q8" s="395">
        <f t="shared" si="1"/>
        <v>4.036214335563823E-2</v>
      </c>
      <c r="R8" s="395">
        <f t="shared" si="1"/>
        <v>4.3930720326371457E-2</v>
      </c>
      <c r="S8" s="396">
        <f t="shared" si="1"/>
        <v>0.11213872532249997</v>
      </c>
      <c r="T8" s="396">
        <f t="shared" si="1"/>
        <v>9.1768115078708551E-2</v>
      </c>
      <c r="U8" s="172">
        <f>J8/J7</f>
        <v>9.2034285623520257E-2</v>
      </c>
      <c r="V8" s="77">
        <f>K8/K7</f>
        <v>9.4085186957259398E-2</v>
      </c>
      <c r="W8" s="19">
        <f>L8/L7</f>
        <v>8.2950750360656106E-2</v>
      </c>
      <c r="Y8" s="107">
        <f t="shared" ref="Y8:Y47" si="2">(L8-K8)/K8</f>
        <v>0.18030570279518202</v>
      </c>
      <c r="Z8" s="104">
        <f t="shared" ref="Z8:Z47" si="3">(W8-V8)*100</f>
        <v>-1.1134436596603292</v>
      </c>
    </row>
    <row r="9" spans="1:26" ht="20.100000000000001" customHeight="1" thickBot="1" x14ac:dyDescent="0.3">
      <c r="A9" s="24"/>
      <c r="B9" t="s">
        <v>85</v>
      </c>
      <c r="C9" s="10">
        <v>4594166</v>
      </c>
      <c r="D9" s="11">
        <v>5629193</v>
      </c>
      <c r="E9" s="11">
        <v>5332323</v>
      </c>
      <c r="F9" s="11">
        <v>5798582</v>
      </c>
      <c r="G9" s="35">
        <v>3244358</v>
      </c>
      <c r="H9" s="11">
        <v>3078057</v>
      </c>
      <c r="I9" s="35">
        <v>4593645.722000001</v>
      </c>
      <c r="J9" s="12">
        <v>4823368.3140000012</v>
      </c>
      <c r="K9" s="11">
        <v>3530761.3190000001</v>
      </c>
      <c r="L9" s="161">
        <v>4784858.4830000009</v>
      </c>
      <c r="N9" s="77">
        <f t="shared" ref="N9:T9" si="4">C9/C7</f>
        <v>0.97706593914677198</v>
      </c>
      <c r="O9" s="394">
        <f t="shared" si="4"/>
        <v>0.98189393153142468</v>
      </c>
      <c r="P9" s="395">
        <f t="shared" si="4"/>
        <v>0.95333943586177061</v>
      </c>
      <c r="Q9" s="395">
        <f t="shared" si="4"/>
        <v>0.95963785664436174</v>
      </c>
      <c r="R9" s="395">
        <f t="shared" si="4"/>
        <v>0.95606927967362854</v>
      </c>
      <c r="S9" s="396">
        <f t="shared" si="4"/>
        <v>0.88786127467749998</v>
      </c>
      <c r="T9" s="396">
        <f t="shared" si="4"/>
        <v>0.90823188492129148</v>
      </c>
      <c r="U9" s="172">
        <f>J9/J7</f>
        <v>0.90796571437647966</v>
      </c>
      <c r="V9" s="77">
        <f>K9/K7</f>
        <v>0.90591481304274057</v>
      </c>
      <c r="W9" s="19">
        <f>L9/L7</f>
        <v>0.91704924963934387</v>
      </c>
      <c r="Y9" s="105">
        <f t="shared" si="2"/>
        <v>0.35519171382425602</v>
      </c>
      <c r="Z9" s="104">
        <f t="shared" si="3"/>
        <v>1.1134436596603292</v>
      </c>
    </row>
    <row r="10" spans="1:26" ht="20.100000000000001" customHeight="1" thickBot="1" x14ac:dyDescent="0.3">
      <c r="A10" s="5" t="s">
        <v>17</v>
      </c>
      <c r="B10" s="6"/>
      <c r="C10" s="13">
        <v>364939</v>
      </c>
      <c r="D10" s="14">
        <v>476985</v>
      </c>
      <c r="E10" s="14">
        <v>302334</v>
      </c>
      <c r="F10" s="14">
        <v>272418</v>
      </c>
      <c r="G10" s="36">
        <v>154593</v>
      </c>
      <c r="H10" s="14">
        <v>156955</v>
      </c>
      <c r="I10" s="36">
        <v>251798.00599999999</v>
      </c>
      <c r="J10" s="15">
        <v>237690.80699999997</v>
      </c>
      <c r="K10" s="14">
        <v>188750.30199999997</v>
      </c>
      <c r="L10" s="160">
        <v>150973.68800000002</v>
      </c>
      <c r="N10" s="134">
        <f t="shared" ref="N10:R10" si="5">C10/C45</f>
        <v>1.4290210720686897E-2</v>
      </c>
      <c r="O10" s="391">
        <f t="shared" si="5"/>
        <v>1.7216363581763046E-2</v>
      </c>
      <c r="P10" s="392">
        <f t="shared" si="5"/>
        <v>1.0413937606758412E-2</v>
      </c>
      <c r="Q10" s="392">
        <f t="shared" si="5"/>
        <v>8.0685872268605307E-3</v>
      </c>
      <c r="R10" s="392">
        <f t="shared" si="5"/>
        <v>8.6533690193682476E-3</v>
      </c>
      <c r="S10" s="393">
        <f>H10/H45</f>
        <v>8.9115932813666875E-3</v>
      </c>
      <c r="T10" s="393">
        <f>I10/I45</f>
        <v>9.2695529457620315E-3</v>
      </c>
      <c r="U10" s="27">
        <f>J10/J45</f>
        <v>8.4701565928355406E-3</v>
      </c>
      <c r="V10" s="134">
        <f>K10/K45</f>
        <v>9.1247382771521141E-3</v>
      </c>
      <c r="W10" s="22">
        <f>L10/L45</f>
        <v>5.5982083243082481E-3</v>
      </c>
      <c r="Y10" s="102">
        <f t="shared" si="2"/>
        <v>-0.2001406810994133</v>
      </c>
      <c r="Z10" s="101">
        <f t="shared" si="3"/>
        <v>-0.35265299528438659</v>
      </c>
    </row>
    <row r="11" spans="1:26" ht="20.100000000000001" customHeight="1" x14ac:dyDescent="0.25">
      <c r="A11" s="24"/>
      <c r="B11" t="s">
        <v>84</v>
      </c>
      <c r="C11" s="10">
        <v>362356</v>
      </c>
      <c r="D11" s="11">
        <v>464599</v>
      </c>
      <c r="E11" s="11">
        <v>278595</v>
      </c>
      <c r="F11" s="11">
        <v>223237</v>
      </c>
      <c r="G11" s="35">
        <v>131024</v>
      </c>
      <c r="H11" s="11">
        <v>128561</v>
      </c>
      <c r="I11" s="35">
        <v>210313.25699999998</v>
      </c>
      <c r="J11" s="12">
        <v>196291.54699999999</v>
      </c>
      <c r="K11" s="11">
        <v>161276.73599999998</v>
      </c>
      <c r="L11" s="161">
        <v>109901.69400000002</v>
      </c>
      <c r="N11" s="77">
        <f t="shared" ref="N11:T11" si="6">C11/C10</f>
        <v>0.99292210479011556</v>
      </c>
      <c r="O11" s="394">
        <f t="shared" si="6"/>
        <v>0.97403272639600824</v>
      </c>
      <c r="P11" s="395">
        <f t="shared" si="6"/>
        <v>0.92148087876322216</v>
      </c>
      <c r="Q11" s="395">
        <f t="shared" si="6"/>
        <v>0.81946493990852298</v>
      </c>
      <c r="R11" s="395">
        <f t="shared" si="6"/>
        <v>0.84754160925785771</v>
      </c>
      <c r="S11" s="396">
        <f t="shared" si="6"/>
        <v>0.81909464496193174</v>
      </c>
      <c r="T11" s="396">
        <f t="shared" si="6"/>
        <v>0.83524591930247449</v>
      </c>
      <c r="U11" s="172">
        <f>J11/J10</f>
        <v>0.82582725633137344</v>
      </c>
      <c r="V11" s="77">
        <f>K11/K10</f>
        <v>0.8544449163318425</v>
      </c>
      <c r="W11" s="19">
        <f>L11/L10</f>
        <v>0.727952635031344</v>
      </c>
      <c r="Y11" s="107">
        <f t="shared" si="2"/>
        <v>-0.31855209420904923</v>
      </c>
      <c r="Z11" s="104">
        <f t="shared" si="3"/>
        <v>-12.649228130049849</v>
      </c>
    </row>
    <row r="12" spans="1:26" ht="20.100000000000001" customHeight="1" thickBot="1" x14ac:dyDescent="0.3">
      <c r="A12" s="24"/>
      <c r="B12" t="s">
        <v>85</v>
      </c>
      <c r="C12" s="10">
        <v>2583</v>
      </c>
      <c r="D12" s="11">
        <v>12386</v>
      </c>
      <c r="E12" s="11">
        <v>23739</v>
      </c>
      <c r="F12" s="11">
        <v>49181</v>
      </c>
      <c r="G12" s="35">
        <v>23569</v>
      </c>
      <c r="H12" s="11">
        <v>28394</v>
      </c>
      <c r="I12" s="35">
        <v>41484.749000000011</v>
      </c>
      <c r="J12" s="12">
        <v>41399.259999999995</v>
      </c>
      <c r="K12" s="11">
        <v>27473.566000000006</v>
      </c>
      <c r="L12" s="161">
        <v>41071.993999999999</v>
      </c>
      <c r="N12" s="77">
        <f t="shared" ref="N12:T12" si="7">C12/C10</f>
        <v>7.0778952098843918E-3</v>
      </c>
      <c r="O12" s="394">
        <f t="shared" si="7"/>
        <v>2.5967273603991741E-2</v>
      </c>
      <c r="P12" s="395">
        <f t="shared" si="7"/>
        <v>7.8519121236777872E-2</v>
      </c>
      <c r="Q12" s="395">
        <f t="shared" si="7"/>
        <v>0.18053506009147707</v>
      </c>
      <c r="R12" s="395">
        <f t="shared" si="7"/>
        <v>0.15245839074214226</v>
      </c>
      <c r="S12" s="396">
        <f t="shared" si="7"/>
        <v>0.18090535503806823</v>
      </c>
      <c r="T12" s="396">
        <f t="shared" si="7"/>
        <v>0.16475408069752551</v>
      </c>
      <c r="U12" s="172">
        <f>J12/J10</f>
        <v>0.17417274366862662</v>
      </c>
      <c r="V12" s="77">
        <f>K12/K10</f>
        <v>0.14555508366815759</v>
      </c>
      <c r="W12" s="19">
        <f>L12/L10</f>
        <v>0.27204736496865595</v>
      </c>
      <c r="Y12" s="105">
        <f t="shared" si="2"/>
        <v>0.49496406837030144</v>
      </c>
      <c r="Z12" s="104">
        <f t="shared" si="3"/>
        <v>12.649228130049837</v>
      </c>
    </row>
    <row r="13" spans="1:26" ht="20.100000000000001" customHeight="1" thickBot="1" x14ac:dyDescent="0.3">
      <c r="A13" s="5" t="s">
        <v>14</v>
      </c>
      <c r="B13" s="6"/>
      <c r="C13" s="13">
        <v>3467330</v>
      </c>
      <c r="D13" s="14">
        <v>4379112</v>
      </c>
      <c r="E13" s="14">
        <v>4100973</v>
      </c>
      <c r="F13" s="14">
        <v>4526694</v>
      </c>
      <c r="G13" s="36">
        <v>2630040</v>
      </c>
      <c r="H13" s="14">
        <v>2888926</v>
      </c>
      <c r="I13" s="36">
        <v>4526796.3759999992</v>
      </c>
      <c r="J13" s="15">
        <v>4763212.8230000027</v>
      </c>
      <c r="K13" s="14">
        <v>3444973.906</v>
      </c>
      <c r="L13" s="160">
        <v>5014513.8600000041</v>
      </c>
      <c r="N13" s="134">
        <f t="shared" ref="N13:R13" si="8">C13/C45</f>
        <v>0.13577303696825851</v>
      </c>
      <c r="O13" s="391">
        <f t="shared" si="8"/>
        <v>0.15806028356711749</v>
      </c>
      <c r="P13" s="392">
        <f t="shared" si="8"/>
        <v>0.14125859793804491</v>
      </c>
      <c r="Q13" s="392">
        <f t="shared" si="8"/>
        <v>0.1340734657339317</v>
      </c>
      <c r="R13" s="392">
        <f t="shared" si="8"/>
        <v>0.14721692868175962</v>
      </c>
      <c r="S13" s="393">
        <f>H13/H45</f>
        <v>0.16402748260307437</v>
      </c>
      <c r="T13" s="393">
        <f>I13/I45</f>
        <v>0.16664698560804203</v>
      </c>
      <c r="U13" s="27">
        <f>J13/J45</f>
        <v>0.1697379844219733</v>
      </c>
      <c r="V13" s="134">
        <f>K13/K45</f>
        <v>0.16654005281468864</v>
      </c>
      <c r="W13" s="22">
        <f>L13/L45</f>
        <v>0.18594162734774755</v>
      </c>
      <c r="Y13" s="102">
        <f t="shared" si="2"/>
        <v>0.45560285703946463</v>
      </c>
      <c r="Z13" s="101">
        <f t="shared" si="3"/>
        <v>1.9401574533058907</v>
      </c>
    </row>
    <row r="14" spans="1:26" ht="20.100000000000001" customHeight="1" x14ac:dyDescent="0.25">
      <c r="A14" s="24"/>
      <c r="B14" t="s">
        <v>84</v>
      </c>
      <c r="C14" s="10">
        <v>790278</v>
      </c>
      <c r="D14" s="11">
        <v>641758</v>
      </c>
      <c r="E14" s="11">
        <v>505185</v>
      </c>
      <c r="F14" s="11">
        <v>233684</v>
      </c>
      <c r="G14" s="35">
        <v>94945</v>
      </c>
      <c r="H14" s="11">
        <v>101061</v>
      </c>
      <c r="I14" s="35">
        <v>156106.72700000004</v>
      </c>
      <c r="J14" s="12">
        <v>146795.54999999996</v>
      </c>
      <c r="K14" s="11">
        <v>117843.30999999994</v>
      </c>
      <c r="L14" s="161">
        <v>82466.996000000014</v>
      </c>
      <c r="N14" s="77">
        <f t="shared" ref="N14:T14" si="9">C14/C13</f>
        <v>0.22792119584810214</v>
      </c>
      <c r="O14" s="394">
        <f t="shared" si="9"/>
        <v>0.14654980279106813</v>
      </c>
      <c r="P14" s="395">
        <f t="shared" si="9"/>
        <v>0.12318661937057376</v>
      </c>
      <c r="Q14" s="395">
        <f t="shared" si="9"/>
        <v>5.1623546897581328E-2</v>
      </c>
      <c r="R14" s="395">
        <f t="shared" si="9"/>
        <v>3.6100211403628839E-2</v>
      </c>
      <c r="S14" s="396">
        <f t="shared" si="9"/>
        <v>3.4982204459373487E-2</v>
      </c>
      <c r="T14" s="396">
        <f t="shared" si="9"/>
        <v>3.4485034013820651E-2</v>
      </c>
      <c r="U14" s="172">
        <f>J14/J13</f>
        <v>3.0818599851590103E-2</v>
      </c>
      <c r="V14" s="77">
        <f>K14/K13</f>
        <v>3.4207315705572124E-2</v>
      </c>
      <c r="W14" s="19">
        <f>L14/L13</f>
        <v>1.644566119516119E-2</v>
      </c>
      <c r="Y14" s="107">
        <f t="shared" si="2"/>
        <v>-0.30019789837878741</v>
      </c>
      <c r="Z14" s="104">
        <f t="shared" si="3"/>
        <v>-1.7761654510410934</v>
      </c>
    </row>
    <row r="15" spans="1:26" ht="20.100000000000001" customHeight="1" thickBot="1" x14ac:dyDescent="0.3">
      <c r="A15" s="24"/>
      <c r="B15" t="s">
        <v>85</v>
      </c>
      <c r="C15" s="10">
        <v>2677052</v>
      </c>
      <c r="D15" s="11">
        <v>3737354</v>
      </c>
      <c r="E15" s="11">
        <v>3595788</v>
      </c>
      <c r="F15" s="11">
        <v>4293010</v>
      </c>
      <c r="G15" s="35">
        <v>2535095</v>
      </c>
      <c r="H15" s="11">
        <v>2787865</v>
      </c>
      <c r="I15" s="35">
        <v>4370689.6489999993</v>
      </c>
      <c r="J15" s="12">
        <v>4616417.2730000028</v>
      </c>
      <c r="K15" s="11">
        <v>3327130.5959999999</v>
      </c>
      <c r="L15" s="161">
        <v>4932046.8640000038</v>
      </c>
      <c r="N15" s="77">
        <f t="shared" ref="N15:T15" si="10">C15/C13</f>
        <v>0.77207880415189789</v>
      </c>
      <c r="O15" s="394">
        <f t="shared" si="10"/>
        <v>0.85345019720893189</v>
      </c>
      <c r="P15" s="395">
        <f t="shared" si="10"/>
        <v>0.87681338062942626</v>
      </c>
      <c r="Q15" s="395">
        <f t="shared" si="10"/>
        <v>0.94837645310241869</v>
      </c>
      <c r="R15" s="395">
        <f t="shared" si="10"/>
        <v>0.96389978859637115</v>
      </c>
      <c r="S15" s="396">
        <f t="shared" si="10"/>
        <v>0.9650177955406265</v>
      </c>
      <c r="T15" s="396">
        <f t="shared" si="10"/>
        <v>0.96551496598617936</v>
      </c>
      <c r="U15" s="172">
        <f>J15/J13</f>
        <v>0.96918140014840992</v>
      </c>
      <c r="V15" s="77">
        <f>K15/K13</f>
        <v>0.96579268429442788</v>
      </c>
      <c r="W15" s="19">
        <f>L15/L13</f>
        <v>0.98355433880483878</v>
      </c>
      <c r="Y15" s="105">
        <f t="shared" si="2"/>
        <v>0.48237248935448879</v>
      </c>
      <c r="Z15" s="104">
        <f t="shared" si="3"/>
        <v>1.7761654510410896</v>
      </c>
    </row>
    <row r="16" spans="1:26" ht="20.100000000000001" customHeight="1" thickBot="1" x14ac:dyDescent="0.3">
      <c r="A16" s="5" t="s">
        <v>8</v>
      </c>
      <c r="B16" s="6"/>
      <c r="C16" s="13">
        <v>39672</v>
      </c>
      <c r="D16" s="14">
        <v>46278</v>
      </c>
      <c r="E16" s="14">
        <v>123104</v>
      </c>
      <c r="F16" s="14">
        <v>114133</v>
      </c>
      <c r="G16" s="36">
        <v>23134</v>
      </c>
      <c r="H16" s="14"/>
      <c r="I16" s="36"/>
      <c r="J16" s="15"/>
      <c r="K16" s="14"/>
      <c r="L16" s="160"/>
      <c r="N16" s="134">
        <f t="shared" ref="N16:R16" si="11">C16/C45</f>
        <v>1.5534684966832554E-3</v>
      </c>
      <c r="O16" s="391">
        <f t="shared" si="11"/>
        <v>1.6703646316694031E-3</v>
      </c>
      <c r="P16" s="392">
        <f t="shared" si="11"/>
        <v>4.2403347792255835E-3</v>
      </c>
      <c r="Q16" s="392">
        <f t="shared" si="11"/>
        <v>3.3804376581696985E-3</v>
      </c>
      <c r="R16" s="392">
        <f t="shared" si="11"/>
        <v>1.2949295174688701E-3</v>
      </c>
      <c r="S16" s="393">
        <f>H16/H45</f>
        <v>0</v>
      </c>
      <c r="T16" s="393">
        <f>I16/I45</f>
        <v>0</v>
      </c>
      <c r="U16" s="27">
        <f>J16/J45</f>
        <v>0</v>
      </c>
      <c r="V16" s="134">
        <f>K16/K45</f>
        <v>0</v>
      </c>
      <c r="W16" s="22">
        <f>L16/L45</f>
        <v>0</v>
      </c>
      <c r="Y16" s="102"/>
      <c r="Z16" s="101">
        <f t="shared" si="3"/>
        <v>0</v>
      </c>
    </row>
    <row r="17" spans="1:26" ht="20.100000000000001" customHeight="1" thickBot="1" x14ac:dyDescent="0.3">
      <c r="A17" s="24"/>
      <c r="B17" t="s">
        <v>84</v>
      </c>
      <c r="C17" s="10">
        <v>39672</v>
      </c>
      <c r="D17" s="11">
        <v>46278</v>
      </c>
      <c r="E17" s="11">
        <v>123104</v>
      </c>
      <c r="F17" s="11">
        <v>114133</v>
      </c>
      <c r="G17" s="35">
        <v>23134</v>
      </c>
      <c r="H17" s="11"/>
      <c r="I17" s="35"/>
      <c r="J17" s="12"/>
      <c r="K17" s="11"/>
      <c r="L17" s="161"/>
      <c r="N17" s="77">
        <f>C17/C16</f>
        <v>1</v>
      </c>
      <c r="O17" s="394">
        <f>D17/D16</f>
        <v>1</v>
      </c>
      <c r="P17" s="395">
        <f>E17/E16</f>
        <v>1</v>
      </c>
      <c r="Q17" s="395">
        <f>F17/F16</f>
        <v>1</v>
      </c>
      <c r="R17" s="395">
        <f t="shared" ref="R17" si="12">G17/G16</f>
        <v>1</v>
      </c>
      <c r="S17" s="396"/>
      <c r="T17" s="396"/>
      <c r="U17" s="172"/>
      <c r="V17" s="77"/>
      <c r="W17" s="19"/>
      <c r="Y17" s="154"/>
      <c r="Z17" s="104">
        <f t="shared" si="3"/>
        <v>0</v>
      </c>
    </row>
    <row r="18" spans="1:26" ht="20.100000000000001" customHeight="1" thickBot="1" x14ac:dyDescent="0.3">
      <c r="A18" s="5" t="s">
        <v>15</v>
      </c>
      <c r="B18" s="6"/>
      <c r="C18" s="13">
        <v>21660</v>
      </c>
      <c r="D18" s="14">
        <v>12633</v>
      </c>
      <c r="E18" s="14">
        <v>10045</v>
      </c>
      <c r="F18" s="14">
        <v>19629</v>
      </c>
      <c r="G18" s="36">
        <v>44990</v>
      </c>
      <c r="H18" s="14">
        <v>21465</v>
      </c>
      <c r="I18" s="36">
        <v>25789.166000000001</v>
      </c>
      <c r="J18" s="15">
        <v>24711.988000000005</v>
      </c>
      <c r="K18" s="14">
        <v>17917.583000000002</v>
      </c>
      <c r="L18" s="160">
        <v>12465.008999999998</v>
      </c>
      <c r="N18" s="134">
        <f t="shared" ref="N18:R18" si="13">C18/C45</f>
        <v>8.4815808726959347E-4</v>
      </c>
      <c r="O18" s="391">
        <f t="shared" si="13"/>
        <v>4.5597727628418622E-4</v>
      </c>
      <c r="P18" s="392">
        <f t="shared" si="13"/>
        <v>3.4600145289609587E-4</v>
      </c>
      <c r="Q18" s="392">
        <f t="shared" si="13"/>
        <v>5.8137971307345828E-4</v>
      </c>
      <c r="R18" s="392">
        <f t="shared" si="13"/>
        <v>2.518322771285747E-3</v>
      </c>
      <c r="S18" s="393">
        <f>H18/H45</f>
        <v>1.2187400833648878E-3</v>
      </c>
      <c r="T18" s="393">
        <f>I18/I45</f>
        <v>9.4938813639392373E-4</v>
      </c>
      <c r="U18" s="27">
        <f>J18/J45</f>
        <v>8.8061633818371787E-4</v>
      </c>
      <c r="V18" s="134">
        <f>K18/K45</f>
        <v>8.6618804686283387E-4</v>
      </c>
      <c r="W18" s="22">
        <f>L18/L45</f>
        <v>4.6221111818091912E-4</v>
      </c>
      <c r="Y18" s="102">
        <f t="shared" si="2"/>
        <v>-0.30431414772851917</v>
      </c>
      <c r="Z18" s="101">
        <f t="shared" si="3"/>
        <v>-4.0397692868191476E-2</v>
      </c>
    </row>
    <row r="19" spans="1:26" ht="20.100000000000001" customHeight="1" x14ac:dyDescent="0.25">
      <c r="A19" s="24"/>
      <c r="B19" t="s">
        <v>84</v>
      </c>
      <c r="C19" s="10">
        <v>21361</v>
      </c>
      <c r="D19" s="11">
        <v>11468</v>
      </c>
      <c r="E19" s="11">
        <v>6646</v>
      </c>
      <c r="F19" s="11">
        <v>15658</v>
      </c>
      <c r="G19" s="35">
        <v>23859</v>
      </c>
      <c r="H19" s="11">
        <v>17930</v>
      </c>
      <c r="I19" s="35">
        <v>24099.588</v>
      </c>
      <c r="J19" s="12">
        <v>22104.272000000004</v>
      </c>
      <c r="K19" s="11">
        <v>16428.725000000002</v>
      </c>
      <c r="L19" s="161">
        <v>11517.220999999998</v>
      </c>
      <c r="N19" s="77">
        <f t="shared" ref="N19:T19" si="14">C19/C18</f>
        <v>0.98619575253924285</v>
      </c>
      <c r="O19" s="394">
        <f t="shared" si="14"/>
        <v>0.90778120794743922</v>
      </c>
      <c r="P19" s="395">
        <f t="shared" si="14"/>
        <v>0.66162269785963168</v>
      </c>
      <c r="Q19" s="395">
        <f t="shared" si="14"/>
        <v>0.79769728462988432</v>
      </c>
      <c r="R19" s="395">
        <f t="shared" si="14"/>
        <v>0.53031784841075791</v>
      </c>
      <c r="S19" s="396">
        <f t="shared" si="14"/>
        <v>0.83531330072210574</v>
      </c>
      <c r="T19" s="396">
        <f t="shared" si="14"/>
        <v>0.93448496938598169</v>
      </c>
      <c r="U19" s="172">
        <f>J19/J18</f>
        <v>0.89447566905584452</v>
      </c>
      <c r="V19" s="77">
        <f>K19/K18</f>
        <v>0.91690519865318887</v>
      </c>
      <c r="W19" s="19">
        <f>L19/L18</f>
        <v>0.92396411426578184</v>
      </c>
      <c r="Y19" s="107">
        <f t="shared" si="2"/>
        <v>-0.29895831843311055</v>
      </c>
      <c r="Z19" s="104">
        <f t="shared" si="3"/>
        <v>0.70589156125929753</v>
      </c>
    </row>
    <row r="20" spans="1:26" ht="20.100000000000001" customHeight="1" thickBot="1" x14ac:dyDescent="0.3">
      <c r="A20" s="24"/>
      <c r="B20" t="s">
        <v>85</v>
      </c>
      <c r="C20" s="10">
        <v>299</v>
      </c>
      <c r="D20" s="11">
        <v>1165</v>
      </c>
      <c r="E20" s="11">
        <v>3399</v>
      </c>
      <c r="F20" s="11">
        <v>3971</v>
      </c>
      <c r="G20" s="35">
        <v>21131</v>
      </c>
      <c r="H20" s="11">
        <v>3535</v>
      </c>
      <c r="I20" s="35">
        <v>1689.578</v>
      </c>
      <c r="J20" s="12">
        <v>2607.7159999999999</v>
      </c>
      <c r="K20" s="11">
        <v>1488.8580000000002</v>
      </c>
      <c r="L20" s="161">
        <v>947.78800000000001</v>
      </c>
      <c r="N20" s="77">
        <f t="shared" ref="N20:T20" si="15">C20/C18</f>
        <v>1.3804247460757157E-2</v>
      </c>
      <c r="O20" s="394">
        <f t="shared" si="15"/>
        <v>9.2218792052560755E-2</v>
      </c>
      <c r="P20" s="395">
        <f t="shared" si="15"/>
        <v>0.33837730214036832</v>
      </c>
      <c r="Q20" s="395">
        <f t="shared" si="15"/>
        <v>0.20230271537011565</v>
      </c>
      <c r="R20" s="395">
        <f t="shared" si="15"/>
        <v>0.46968215158924204</v>
      </c>
      <c r="S20" s="396">
        <f t="shared" si="15"/>
        <v>0.16468669927789426</v>
      </c>
      <c r="T20" s="396">
        <f t="shared" si="15"/>
        <v>6.5515030614018296E-2</v>
      </c>
      <c r="U20" s="172">
        <f>J20/J18</f>
        <v>0.1055243309441555</v>
      </c>
      <c r="V20" s="77">
        <f>K20/K18</f>
        <v>8.3094801346811117E-2</v>
      </c>
      <c r="W20" s="19">
        <f>L20/L18</f>
        <v>7.60358857342181E-2</v>
      </c>
      <c r="Y20" s="105">
        <f t="shared" si="2"/>
        <v>-0.36341276333941858</v>
      </c>
      <c r="Z20" s="104">
        <f t="shared" si="3"/>
        <v>-0.70589156125930175</v>
      </c>
    </row>
    <row r="21" spans="1:26" ht="20.100000000000001" customHeight="1" thickBot="1" x14ac:dyDescent="0.3">
      <c r="A21" s="5" t="s">
        <v>18</v>
      </c>
      <c r="B21" s="6"/>
      <c r="C21" s="13">
        <v>20984</v>
      </c>
      <c r="D21" s="14">
        <v>45120</v>
      </c>
      <c r="E21" s="14">
        <v>98963</v>
      </c>
      <c r="F21" s="14">
        <v>77778</v>
      </c>
      <c r="G21" s="36">
        <v>28035</v>
      </c>
      <c r="H21" s="14">
        <v>27309</v>
      </c>
      <c r="I21" s="36">
        <v>44220.853999999999</v>
      </c>
      <c r="J21" s="15">
        <v>48258.298999999999</v>
      </c>
      <c r="K21" s="14">
        <v>35286.845000000008</v>
      </c>
      <c r="L21" s="160">
        <v>62969.697</v>
      </c>
      <c r="N21" s="134">
        <f t="shared" ref="N21:R21" si="16">C21/C45</f>
        <v>8.2168741012304477E-4</v>
      </c>
      <c r="O21" s="391">
        <f t="shared" si="16"/>
        <v>1.6285676170301972E-3</v>
      </c>
      <c r="P21" s="392">
        <f t="shared" si="16"/>
        <v>3.4087946025840058E-3</v>
      </c>
      <c r="Q21" s="392">
        <f t="shared" si="16"/>
        <v>2.3036604678499891E-3</v>
      </c>
      <c r="R21" s="392">
        <f t="shared" si="16"/>
        <v>1.5692638118025319E-3</v>
      </c>
      <c r="S21" s="393">
        <f>H21/H45</f>
        <v>1.550550800680723E-3</v>
      </c>
      <c r="T21" s="393">
        <f>I21/I45</f>
        <v>1.627922134775812E-3</v>
      </c>
      <c r="U21" s="27">
        <f>J21/J45</f>
        <v>1.7196935573275192E-3</v>
      </c>
      <c r="V21" s="134">
        <f>K21/K45</f>
        <v>1.7058686626707162E-3</v>
      </c>
      <c r="W21" s="22">
        <f>L21/L45</f>
        <v>2.3349597310265619E-3</v>
      </c>
      <c r="Y21" s="102">
        <f t="shared" si="2"/>
        <v>0.78450912797672856</v>
      </c>
      <c r="Z21" s="101">
        <f t="shared" si="3"/>
        <v>6.290910683558458E-2</v>
      </c>
    </row>
    <row r="22" spans="1:26" ht="20.100000000000001" customHeight="1" x14ac:dyDescent="0.25">
      <c r="A22" s="24"/>
      <c r="B22" t="s">
        <v>84</v>
      </c>
      <c r="C22" s="10">
        <v>7118</v>
      </c>
      <c r="D22" s="11">
        <v>6395</v>
      </c>
      <c r="E22" s="11">
        <v>11106</v>
      </c>
      <c r="F22" s="11">
        <v>6102</v>
      </c>
      <c r="G22" s="35">
        <v>5597</v>
      </c>
      <c r="H22" s="11">
        <v>6617</v>
      </c>
      <c r="I22" s="35">
        <v>10662.110999999999</v>
      </c>
      <c r="J22" s="12">
        <v>12276.300999999999</v>
      </c>
      <c r="K22" s="11">
        <v>9574.5950000000012</v>
      </c>
      <c r="L22" s="161">
        <v>13986.999000000002</v>
      </c>
      <c r="N22" s="77">
        <f t="shared" ref="N22:T22" si="17">C22/C21</f>
        <v>0.3392108272969882</v>
      </c>
      <c r="O22" s="394">
        <f t="shared" si="17"/>
        <v>0.14173315602836881</v>
      </c>
      <c r="P22" s="395">
        <f t="shared" si="17"/>
        <v>0.11222376039529926</v>
      </c>
      <c r="Q22" s="395">
        <f t="shared" si="17"/>
        <v>7.8454061559824109E-2</v>
      </c>
      <c r="R22" s="395">
        <f t="shared" si="17"/>
        <v>0.19964330301408953</v>
      </c>
      <c r="S22" s="396">
        <f t="shared" si="17"/>
        <v>0.24230107290636788</v>
      </c>
      <c r="T22" s="396">
        <f t="shared" si="17"/>
        <v>0.24111047244813497</v>
      </c>
      <c r="U22" s="172">
        <f>J22/J21</f>
        <v>0.25438735418337061</v>
      </c>
      <c r="V22" s="77">
        <f>K22/K21</f>
        <v>0.27133610273176872</v>
      </c>
      <c r="W22" s="19">
        <f>L22/L21</f>
        <v>0.22212269816067245</v>
      </c>
      <c r="Y22" s="107">
        <f t="shared" si="2"/>
        <v>0.46084497568826671</v>
      </c>
      <c r="Z22" s="104">
        <f t="shared" si="3"/>
        <v>-4.9213404571096273</v>
      </c>
    </row>
    <row r="23" spans="1:26" ht="20.100000000000001" customHeight="1" thickBot="1" x14ac:dyDescent="0.3">
      <c r="A23" s="24"/>
      <c r="B23" t="s">
        <v>85</v>
      </c>
      <c r="C23" s="10">
        <v>13866</v>
      </c>
      <c r="D23" s="11">
        <v>38725</v>
      </c>
      <c r="E23" s="11">
        <v>87857</v>
      </c>
      <c r="F23" s="11">
        <v>71676</v>
      </c>
      <c r="G23" s="35">
        <v>22438</v>
      </c>
      <c r="H23" s="11">
        <v>20692</v>
      </c>
      <c r="I23" s="35">
        <v>33558.743000000002</v>
      </c>
      <c r="J23" s="12">
        <v>35981.998</v>
      </c>
      <c r="K23" s="11">
        <v>25712.250000000007</v>
      </c>
      <c r="L23" s="161">
        <v>48982.697999999997</v>
      </c>
      <c r="N23" s="77">
        <f t="shared" ref="N23:T23" si="18">C23/C21</f>
        <v>0.66078917270301185</v>
      </c>
      <c r="O23" s="394">
        <f t="shared" si="18"/>
        <v>0.85826684397163122</v>
      </c>
      <c r="P23" s="395">
        <f t="shared" si="18"/>
        <v>0.88777623960470076</v>
      </c>
      <c r="Q23" s="395">
        <f t="shared" si="18"/>
        <v>0.92154593844017585</v>
      </c>
      <c r="R23" s="395">
        <f t="shared" si="18"/>
        <v>0.8003566969859105</v>
      </c>
      <c r="S23" s="396">
        <f t="shared" si="18"/>
        <v>0.75769892709363218</v>
      </c>
      <c r="T23" s="396">
        <f t="shared" si="18"/>
        <v>0.75888952755186512</v>
      </c>
      <c r="U23" s="172">
        <f>J23/J21</f>
        <v>0.74561264581662934</v>
      </c>
      <c r="V23" s="77">
        <f>K23/K21</f>
        <v>0.72866389726823133</v>
      </c>
      <c r="W23" s="19">
        <f>L23/L21</f>
        <v>0.77787730183932757</v>
      </c>
      <c r="Y23" s="105">
        <f t="shared" si="2"/>
        <v>0.90503351515328234</v>
      </c>
      <c r="Z23" s="104">
        <f t="shared" si="3"/>
        <v>4.9213404571096238</v>
      </c>
    </row>
    <row r="24" spans="1:26" ht="20.100000000000001" customHeight="1" thickBot="1" x14ac:dyDescent="0.3">
      <c r="A24" s="5" t="s">
        <v>19</v>
      </c>
      <c r="B24" s="6"/>
      <c r="C24" s="13">
        <v>2635220</v>
      </c>
      <c r="D24" s="14">
        <v>1598559</v>
      </c>
      <c r="E24" s="14">
        <v>1978945</v>
      </c>
      <c r="F24" s="14">
        <v>2189491</v>
      </c>
      <c r="G24" s="36">
        <v>1189901</v>
      </c>
      <c r="H24" s="14">
        <v>1053028</v>
      </c>
      <c r="I24" s="36">
        <v>1664342.0080000001</v>
      </c>
      <c r="J24" s="15">
        <v>1581668.6019999997</v>
      </c>
      <c r="K24" s="14">
        <v>1188699.8129999996</v>
      </c>
      <c r="L24" s="160">
        <v>1253487.621</v>
      </c>
      <c r="N24" s="134">
        <f t="shared" ref="N24:R24" si="19">C24/C45</f>
        <v>0.10318943465995283</v>
      </c>
      <c r="O24" s="391">
        <f t="shared" si="19"/>
        <v>5.7698613060996787E-2</v>
      </c>
      <c r="P24" s="392">
        <f t="shared" si="19"/>
        <v>6.8165041831902889E-2</v>
      </c>
      <c r="Q24" s="392">
        <f t="shared" si="19"/>
        <v>6.4849235791783547E-2</v>
      </c>
      <c r="R24" s="392">
        <f t="shared" si="19"/>
        <v>6.6604907398881558E-2</v>
      </c>
      <c r="S24" s="393">
        <f>H24/H45</f>
        <v>5.9788839157025903E-2</v>
      </c>
      <c r="T24" s="393">
        <f>I24/I45</f>
        <v>6.1270168926643109E-2</v>
      </c>
      <c r="U24" s="27">
        <f>J24/J45</f>
        <v>5.636305798276528E-2</v>
      </c>
      <c r="V24" s="134">
        <f>K24/K45</f>
        <v>5.7465204393287055E-2</v>
      </c>
      <c r="W24" s="22">
        <f>L24/L45</f>
        <v>4.6480184244419742E-2</v>
      </c>
      <c r="Y24" s="102">
        <f t="shared" si="2"/>
        <v>5.4503085885486253E-2</v>
      </c>
      <c r="Z24" s="101">
        <f t="shared" si="3"/>
        <v>-1.0985020148867313</v>
      </c>
    </row>
    <row r="25" spans="1:26" ht="20.100000000000001" customHeight="1" x14ac:dyDescent="0.25">
      <c r="A25" s="24"/>
      <c r="B25" t="s">
        <v>84</v>
      </c>
      <c r="C25" s="10">
        <v>680884</v>
      </c>
      <c r="D25" s="11">
        <v>222331</v>
      </c>
      <c r="E25" s="11">
        <v>956750</v>
      </c>
      <c r="F25" s="11">
        <v>1056162</v>
      </c>
      <c r="G25" s="35">
        <v>548075</v>
      </c>
      <c r="H25" s="11">
        <v>478421</v>
      </c>
      <c r="I25" s="35">
        <v>605358.42699999991</v>
      </c>
      <c r="J25" s="12">
        <v>430063.74399999989</v>
      </c>
      <c r="K25" s="11">
        <v>331979.07699999982</v>
      </c>
      <c r="L25" s="161">
        <v>149746.42500000002</v>
      </c>
      <c r="N25" s="77">
        <f t="shared" ref="N25:T25" si="20">C25/C24</f>
        <v>0.25837842760756219</v>
      </c>
      <c r="O25" s="394">
        <f t="shared" si="20"/>
        <v>0.13908213584859863</v>
      </c>
      <c r="P25" s="395">
        <f t="shared" si="20"/>
        <v>0.48346467435931773</v>
      </c>
      <c r="Q25" s="395">
        <f t="shared" si="20"/>
        <v>0.48237786773272873</v>
      </c>
      <c r="R25" s="395">
        <f t="shared" si="20"/>
        <v>0.46060554617569027</v>
      </c>
      <c r="S25" s="396">
        <f t="shared" si="20"/>
        <v>0.45432884975518217</v>
      </c>
      <c r="T25" s="396">
        <f t="shared" si="20"/>
        <v>0.3637223744219763</v>
      </c>
      <c r="U25" s="172">
        <f>J25/J24</f>
        <v>0.27190509026744908</v>
      </c>
      <c r="V25" s="77">
        <f>K25/K24</f>
        <v>0.27927915304551321</v>
      </c>
      <c r="W25" s="19">
        <f>L25/L24</f>
        <v>0.11946382436592089</v>
      </c>
      <c r="Y25" s="107">
        <f t="shared" si="2"/>
        <v>-0.54892812416608983</v>
      </c>
      <c r="Z25" s="104">
        <f t="shared" si="3"/>
        <v>-15.981532867959231</v>
      </c>
    </row>
    <row r="26" spans="1:26" ht="20.100000000000001" customHeight="1" thickBot="1" x14ac:dyDescent="0.3">
      <c r="A26" s="24"/>
      <c r="B26" t="s">
        <v>85</v>
      </c>
      <c r="C26" s="10">
        <v>1954336</v>
      </c>
      <c r="D26" s="11">
        <v>1376228</v>
      </c>
      <c r="E26" s="11">
        <v>1022195</v>
      </c>
      <c r="F26" s="11">
        <v>1133329</v>
      </c>
      <c r="G26" s="35">
        <v>641826</v>
      </c>
      <c r="H26" s="11">
        <v>574607</v>
      </c>
      <c r="I26" s="35">
        <v>1058983.5810000002</v>
      </c>
      <c r="J26" s="12">
        <v>1151604.8579999998</v>
      </c>
      <c r="K26" s="11">
        <v>856720.73599999992</v>
      </c>
      <c r="L26" s="161">
        <v>1103741.196</v>
      </c>
      <c r="N26" s="77">
        <f t="shared" ref="N26:T26" si="21">C26/C24</f>
        <v>0.74162157239243787</v>
      </c>
      <c r="O26" s="394">
        <f t="shared" si="21"/>
        <v>0.86091786415140137</v>
      </c>
      <c r="P26" s="395">
        <f t="shared" si="21"/>
        <v>0.51653532564068227</v>
      </c>
      <c r="Q26" s="395">
        <f t="shared" si="21"/>
        <v>0.51762213226727127</v>
      </c>
      <c r="R26" s="395">
        <f t="shared" si="21"/>
        <v>0.53939445382430973</v>
      </c>
      <c r="S26" s="396">
        <f t="shared" si="21"/>
        <v>0.54567115024481783</v>
      </c>
      <c r="T26" s="396">
        <f t="shared" si="21"/>
        <v>0.6362776255780237</v>
      </c>
      <c r="U26" s="172">
        <f>J26/J24</f>
        <v>0.72809490973255087</v>
      </c>
      <c r="V26" s="77">
        <f>K26/K24</f>
        <v>0.7207208469544869</v>
      </c>
      <c r="W26" s="19">
        <f>L26/L24</f>
        <v>0.88053617563407904</v>
      </c>
      <c r="Y26" s="105">
        <f t="shared" si="2"/>
        <v>0.2883325331348115</v>
      </c>
      <c r="Z26" s="104">
        <f t="shared" si="3"/>
        <v>15.981532867959213</v>
      </c>
    </row>
    <row r="27" spans="1:26" ht="20.100000000000001" customHeight="1" thickBot="1" x14ac:dyDescent="0.3">
      <c r="A27" s="5" t="s">
        <v>83</v>
      </c>
      <c r="B27" s="6"/>
      <c r="C27" s="13">
        <v>116567</v>
      </c>
      <c r="D27" s="14">
        <v>165876</v>
      </c>
      <c r="E27" s="14">
        <v>524149</v>
      </c>
      <c r="F27" s="14">
        <v>593143</v>
      </c>
      <c r="G27" s="36">
        <v>450570</v>
      </c>
      <c r="H27" s="14">
        <v>395064</v>
      </c>
      <c r="I27" s="36">
        <v>522765.14599999989</v>
      </c>
      <c r="J27" s="15">
        <v>559642.62799999991</v>
      </c>
      <c r="K27" s="14">
        <v>407141.16199999995</v>
      </c>
      <c r="L27" s="160">
        <v>563787.66600000008</v>
      </c>
      <c r="N27" s="134">
        <f t="shared" ref="N27:R27" si="22">C27/C45</f>
        <v>4.5645080221031718E-3</v>
      </c>
      <c r="O27" s="391">
        <f t="shared" si="22"/>
        <v>5.9871516410128769E-3</v>
      </c>
      <c r="P27" s="392">
        <f t="shared" si="22"/>
        <v>1.805438681274622E-2</v>
      </c>
      <c r="Q27" s="392">
        <f t="shared" si="22"/>
        <v>1.7567950845765463E-2</v>
      </c>
      <c r="R27" s="392">
        <f t="shared" si="22"/>
        <v>2.5220731074865946E-2</v>
      </c>
      <c r="S27" s="393">
        <f>H27/H45</f>
        <v>2.2430949559490612E-2</v>
      </c>
      <c r="T27" s="393">
        <f>I27/I45</f>
        <v>1.9244787820305524E-2</v>
      </c>
      <c r="U27" s="27">
        <f>J27/J45</f>
        <v>1.9942970260461136E-2</v>
      </c>
      <c r="V27" s="134">
        <f>K27/K45</f>
        <v>1.9682387290196706E-2</v>
      </c>
      <c r="W27" s="22">
        <f>L27/L45</f>
        <v>2.0905634927216709E-2</v>
      </c>
      <c r="Y27" s="102">
        <f t="shared" si="2"/>
        <v>0.38474740119742584</v>
      </c>
      <c r="Z27" s="101">
        <f t="shared" si="3"/>
        <v>0.12232476370200029</v>
      </c>
    </row>
    <row r="28" spans="1:26" ht="20.100000000000001" customHeight="1" x14ac:dyDescent="0.25">
      <c r="A28" s="24"/>
      <c r="B28" t="s">
        <v>84</v>
      </c>
      <c r="C28" s="10">
        <v>4061</v>
      </c>
      <c r="D28" s="11">
        <v>11167</v>
      </c>
      <c r="E28" s="11">
        <v>346827</v>
      </c>
      <c r="F28" s="11">
        <v>183355</v>
      </c>
      <c r="G28" s="35">
        <v>39767</v>
      </c>
      <c r="H28" s="11">
        <v>27656</v>
      </c>
      <c r="I28" s="35">
        <v>27086.700999999997</v>
      </c>
      <c r="J28" s="12">
        <v>19955.264999999999</v>
      </c>
      <c r="K28" s="11">
        <v>12644.964000000002</v>
      </c>
      <c r="L28" s="161">
        <v>29168.28</v>
      </c>
      <c r="N28" s="77">
        <f t="shared" ref="N28:T28" si="23">C28/C27</f>
        <v>3.4838333319035401E-2</v>
      </c>
      <c r="O28" s="394">
        <f t="shared" si="23"/>
        <v>6.7321372591574433E-2</v>
      </c>
      <c r="P28" s="395">
        <f t="shared" si="23"/>
        <v>0.66169543393195451</v>
      </c>
      <c r="Q28" s="395">
        <f t="shared" si="23"/>
        <v>0.30912444385249427</v>
      </c>
      <c r="R28" s="395">
        <f t="shared" si="23"/>
        <v>8.8259315977539554E-2</v>
      </c>
      <c r="S28" s="396">
        <f t="shared" si="23"/>
        <v>7.0003847477876996E-2</v>
      </c>
      <c r="T28" s="396">
        <f t="shared" si="23"/>
        <v>5.1814282584172137E-2</v>
      </c>
      <c r="U28" s="172">
        <f>J28/J27</f>
        <v>3.5657156909784223E-2</v>
      </c>
      <c r="V28" s="77">
        <f>K28/K27</f>
        <v>3.1057935625776897E-2</v>
      </c>
      <c r="W28" s="19">
        <f>L28/L27</f>
        <v>5.1736286121591021E-2</v>
      </c>
      <c r="Y28" s="107">
        <f t="shared" si="2"/>
        <v>1.3067111934838247</v>
      </c>
      <c r="Z28" s="104">
        <f t="shared" si="3"/>
        <v>2.0678350495814124</v>
      </c>
    </row>
    <row r="29" spans="1:26" ht="20.100000000000001" customHeight="1" thickBot="1" x14ac:dyDescent="0.3">
      <c r="A29" s="24"/>
      <c r="B29" t="s">
        <v>85</v>
      </c>
      <c r="C29" s="10">
        <v>112506</v>
      </c>
      <c r="D29" s="11">
        <v>154709</v>
      </c>
      <c r="E29" s="11">
        <v>177322</v>
      </c>
      <c r="F29" s="11">
        <v>409788</v>
      </c>
      <c r="G29" s="35">
        <v>410803</v>
      </c>
      <c r="H29" s="11">
        <v>367408</v>
      </c>
      <c r="I29" s="35">
        <v>495678.44499999989</v>
      </c>
      <c r="J29" s="12">
        <v>539687.3629999999</v>
      </c>
      <c r="K29" s="11">
        <v>394496.19799999997</v>
      </c>
      <c r="L29" s="161">
        <v>534619.38600000006</v>
      </c>
      <c r="N29" s="77">
        <f t="shared" ref="N29:T29" si="24">C29/C27</f>
        <v>0.96516166668096459</v>
      </c>
      <c r="O29" s="394">
        <f t="shared" si="24"/>
        <v>0.93267862740842555</v>
      </c>
      <c r="P29" s="395">
        <f t="shared" si="24"/>
        <v>0.33830456606804554</v>
      </c>
      <c r="Q29" s="395">
        <f t="shared" si="24"/>
        <v>0.69087555614750573</v>
      </c>
      <c r="R29" s="395">
        <f t="shared" si="24"/>
        <v>0.91174068402246045</v>
      </c>
      <c r="S29" s="396">
        <f t="shared" si="24"/>
        <v>0.92999615252212298</v>
      </c>
      <c r="T29" s="396">
        <f t="shared" si="24"/>
        <v>0.94818571741582791</v>
      </c>
      <c r="U29" s="172">
        <f>J29/J27</f>
        <v>0.96434284309021578</v>
      </c>
      <c r="V29" s="77">
        <f>K29/K27</f>
        <v>0.96894206437422314</v>
      </c>
      <c r="W29" s="19">
        <f>L29/L27</f>
        <v>0.94826371387840891</v>
      </c>
      <c r="Y29" s="105">
        <f t="shared" si="2"/>
        <v>0.35519528124831279</v>
      </c>
      <c r="Z29" s="104">
        <f t="shared" si="3"/>
        <v>-2.0678350495814235</v>
      </c>
    </row>
    <row r="30" spans="1:26" ht="20.100000000000001" customHeight="1" thickBot="1" x14ac:dyDescent="0.3">
      <c r="A30" s="5" t="s">
        <v>9</v>
      </c>
      <c r="B30" s="6"/>
      <c r="C30" s="13">
        <v>911333</v>
      </c>
      <c r="D30" s="14">
        <v>970213</v>
      </c>
      <c r="E30" s="14">
        <v>1020274</v>
      </c>
      <c r="F30" s="14">
        <v>871643</v>
      </c>
      <c r="G30" s="36">
        <v>283746</v>
      </c>
      <c r="H30" s="14">
        <v>664508</v>
      </c>
      <c r="I30" s="36">
        <v>1205350.0699999998</v>
      </c>
      <c r="J30" s="15">
        <v>996778.49300000048</v>
      </c>
      <c r="K30" s="14">
        <v>774383.54099999997</v>
      </c>
      <c r="L30" s="160">
        <v>751050.26000000024</v>
      </c>
      <c r="N30" s="134">
        <f t="shared" ref="N30:R30" si="25">C30/C45</f>
        <v>3.5685801207094206E-2</v>
      </c>
      <c r="O30" s="391">
        <f t="shared" si="25"/>
        <v>3.5019004286828873E-2</v>
      </c>
      <c r="P30" s="392">
        <f t="shared" si="25"/>
        <v>3.5143482961882661E-2</v>
      </c>
      <c r="Q30" s="392">
        <f t="shared" si="25"/>
        <v>2.581667722464152E-2</v>
      </c>
      <c r="R30" s="392">
        <f t="shared" si="25"/>
        <v>1.5882729785757846E-2</v>
      </c>
      <c r="S30" s="393">
        <f>H30/H45</f>
        <v>3.7729444925070341E-2</v>
      </c>
      <c r="T30" s="393">
        <f>I30/I45</f>
        <v>4.4373092819658663E-2</v>
      </c>
      <c r="U30" s="27">
        <f>J30/J45</f>
        <v>3.552038899039385E-2</v>
      </c>
      <c r="V30" s="134">
        <f>K30/K45</f>
        <v>3.743595142835477E-2</v>
      </c>
      <c r="W30" s="22">
        <f>L30/L45</f>
        <v>2.7849460877619119E-2</v>
      </c>
      <c r="Y30" s="102">
        <f t="shared" si="2"/>
        <v>-3.0131426824837083E-2</v>
      </c>
      <c r="Z30" s="101">
        <f t="shared" si="3"/>
        <v>-0.95864905507356513</v>
      </c>
    </row>
    <row r="31" spans="1:26" ht="20.100000000000001" customHeight="1" x14ac:dyDescent="0.25">
      <c r="A31" s="24"/>
      <c r="B31" t="s">
        <v>84</v>
      </c>
      <c r="C31" s="10">
        <v>702941</v>
      </c>
      <c r="D31" s="11">
        <v>832403</v>
      </c>
      <c r="E31" s="11">
        <v>840642</v>
      </c>
      <c r="F31" s="11">
        <v>620560</v>
      </c>
      <c r="G31" s="35">
        <v>239432</v>
      </c>
      <c r="H31" s="11">
        <v>468251</v>
      </c>
      <c r="I31" s="35">
        <v>894566.26399999973</v>
      </c>
      <c r="J31" s="12">
        <v>668303.82100000035</v>
      </c>
      <c r="K31" s="11">
        <v>511513.99300000007</v>
      </c>
      <c r="L31" s="161">
        <v>582661.66300000018</v>
      </c>
      <c r="N31" s="77">
        <f t="shared" ref="N31:T31" si="26">C31/C30</f>
        <v>0.77133276200905709</v>
      </c>
      <c r="O31" s="394">
        <f t="shared" si="26"/>
        <v>0.85795902549234038</v>
      </c>
      <c r="P31" s="395">
        <f t="shared" si="26"/>
        <v>0.8239374913013563</v>
      </c>
      <c r="Q31" s="395">
        <f t="shared" si="26"/>
        <v>0.71194284816146058</v>
      </c>
      <c r="R31" s="395">
        <f t="shared" si="26"/>
        <v>0.84382511119099479</v>
      </c>
      <c r="S31" s="396">
        <f t="shared" si="26"/>
        <v>0.70465818319719253</v>
      </c>
      <c r="T31" s="396">
        <f t="shared" si="26"/>
        <v>0.74216303318421006</v>
      </c>
      <c r="U31" s="172">
        <f>J31/J30</f>
        <v>0.670463724581987</v>
      </c>
      <c r="V31" s="77">
        <f>K31/K30</f>
        <v>0.66054347221721244</v>
      </c>
      <c r="W31" s="19">
        <f>L31/L30</f>
        <v>0.77579583422286547</v>
      </c>
      <c r="Y31" s="107">
        <f t="shared" si="2"/>
        <v>0.13909232391224161</v>
      </c>
      <c r="Z31" s="104">
        <f t="shared" si="3"/>
        <v>11.525236200565303</v>
      </c>
    </row>
    <row r="32" spans="1:26" ht="20.100000000000001" customHeight="1" thickBot="1" x14ac:dyDescent="0.3">
      <c r="A32" s="24"/>
      <c r="B32" t="s">
        <v>85</v>
      </c>
      <c r="C32" s="10">
        <v>208392</v>
      </c>
      <c r="D32" s="11">
        <v>137810</v>
      </c>
      <c r="E32" s="11">
        <v>179632</v>
      </c>
      <c r="F32" s="11">
        <v>251083</v>
      </c>
      <c r="G32" s="35">
        <v>44314</v>
      </c>
      <c r="H32" s="11">
        <v>196257</v>
      </c>
      <c r="I32" s="35">
        <v>310783.80600000016</v>
      </c>
      <c r="J32" s="12">
        <v>328474.67200000008</v>
      </c>
      <c r="K32" s="11">
        <v>262869.54799999995</v>
      </c>
      <c r="L32" s="161">
        <v>168388.59700000007</v>
      </c>
      <c r="N32" s="77">
        <f t="shared" ref="N32:T32" si="27">C32/C30</f>
        <v>0.22866723799094293</v>
      </c>
      <c r="O32" s="394">
        <f t="shared" si="27"/>
        <v>0.14204097450765965</v>
      </c>
      <c r="P32" s="395">
        <f t="shared" si="27"/>
        <v>0.1760625086986437</v>
      </c>
      <c r="Q32" s="395">
        <f t="shared" si="27"/>
        <v>0.28805715183853942</v>
      </c>
      <c r="R32" s="395">
        <f t="shared" si="27"/>
        <v>0.15617488880900524</v>
      </c>
      <c r="S32" s="396">
        <f t="shared" si="27"/>
        <v>0.29534181680280747</v>
      </c>
      <c r="T32" s="396">
        <f t="shared" si="27"/>
        <v>0.25783696681579005</v>
      </c>
      <c r="U32" s="172">
        <f>J32/J30</f>
        <v>0.329536275418013</v>
      </c>
      <c r="V32" s="77">
        <f>K32/K30</f>
        <v>0.33945652778278762</v>
      </c>
      <c r="W32" s="19">
        <f>L32/L30</f>
        <v>0.22420416577713456</v>
      </c>
      <c r="Y32" s="105">
        <f t="shared" si="2"/>
        <v>-0.35942143819564792</v>
      </c>
      <c r="Z32" s="104">
        <f t="shared" si="3"/>
        <v>-11.525236200565306</v>
      </c>
    </row>
    <row r="33" spans="1:26" ht="20.100000000000001" customHeight="1" thickBot="1" x14ac:dyDescent="0.3">
      <c r="A33" s="5" t="s">
        <v>12</v>
      </c>
      <c r="B33" s="6"/>
      <c r="C33" s="13">
        <v>1445066</v>
      </c>
      <c r="D33" s="14">
        <v>1634472</v>
      </c>
      <c r="E33" s="14">
        <v>1559489</v>
      </c>
      <c r="F33" s="14">
        <v>3756785</v>
      </c>
      <c r="G33" s="36">
        <v>2133360</v>
      </c>
      <c r="H33" s="14">
        <v>1951781</v>
      </c>
      <c r="I33" s="36">
        <v>3052531.2519999975</v>
      </c>
      <c r="J33" s="15">
        <v>2864016.9899999988</v>
      </c>
      <c r="K33" s="14">
        <v>2138090.8419999997</v>
      </c>
      <c r="L33" s="160">
        <v>2336967.2139999997</v>
      </c>
      <c r="N33" s="134">
        <f t="shared" ref="N33:R33" si="28">C33/C45</f>
        <v>5.6585614706293738E-2</v>
      </c>
      <c r="O33" s="391">
        <f t="shared" si="28"/>
        <v>5.8994861926918891E-2</v>
      </c>
      <c r="P33" s="392">
        <f t="shared" si="28"/>
        <v>5.3716820286259799E-2</v>
      </c>
      <c r="Q33" s="392">
        <f t="shared" si="28"/>
        <v>0.11126998753775903</v>
      </c>
      <c r="R33" s="392">
        <f t="shared" si="28"/>
        <v>0.11941518264836988</v>
      </c>
      <c r="S33" s="393">
        <f>H33/H45</f>
        <v>0.11081825011181011</v>
      </c>
      <c r="T33" s="393">
        <f>I33/I45</f>
        <v>0.11237420227627712</v>
      </c>
      <c r="U33" s="27">
        <f>J33/J45</f>
        <v>0.10205978386804623</v>
      </c>
      <c r="V33" s="134">
        <f>K33/K45</f>
        <v>0.10336152652103196</v>
      </c>
      <c r="W33" s="22">
        <f>L33/L45</f>
        <v>8.6656353728672586E-2</v>
      </c>
      <c r="Y33" s="102">
        <f t="shared" si="2"/>
        <v>9.3015866348301765E-2</v>
      </c>
      <c r="Z33" s="101">
        <f t="shared" si="3"/>
        <v>-1.6705172792359377</v>
      </c>
    </row>
    <row r="34" spans="1:26" ht="20.100000000000001" customHeight="1" x14ac:dyDescent="0.25">
      <c r="A34" s="24"/>
      <c r="B34" t="s">
        <v>84</v>
      </c>
      <c r="C34" s="10">
        <v>1347313</v>
      </c>
      <c r="D34" s="11">
        <v>1525441</v>
      </c>
      <c r="E34" s="11">
        <v>1459249</v>
      </c>
      <c r="F34" s="11">
        <v>3606268</v>
      </c>
      <c r="G34" s="35">
        <v>2041350</v>
      </c>
      <c r="H34" s="11">
        <v>1864060</v>
      </c>
      <c r="I34" s="35">
        <v>2978553.9489999977</v>
      </c>
      <c r="J34" s="12">
        <v>2741992.970999999</v>
      </c>
      <c r="K34" s="11">
        <v>2046017.6129999997</v>
      </c>
      <c r="L34" s="161">
        <v>2236434.8169999998</v>
      </c>
      <c r="N34" s="77">
        <f t="shared" ref="N34:T34" si="29">C34/C33</f>
        <v>0.93235395476746386</v>
      </c>
      <c r="O34" s="394">
        <f t="shared" si="29"/>
        <v>0.93329283095703075</v>
      </c>
      <c r="P34" s="395">
        <f t="shared" si="29"/>
        <v>0.93572253475337108</v>
      </c>
      <c r="Q34" s="395">
        <f t="shared" si="29"/>
        <v>0.95993462495192028</v>
      </c>
      <c r="R34" s="395">
        <f t="shared" si="29"/>
        <v>0.95687085161435481</v>
      </c>
      <c r="S34" s="396">
        <f t="shared" si="29"/>
        <v>0.95505592072061363</v>
      </c>
      <c r="T34" s="396">
        <f t="shared" si="29"/>
        <v>0.97576525942149472</v>
      </c>
      <c r="U34" s="172">
        <f>J34/J33</f>
        <v>0.95739410086390586</v>
      </c>
      <c r="V34" s="77">
        <f>K34/K33</f>
        <v>0.95693670858536883</v>
      </c>
      <c r="W34" s="19">
        <f>L34/L33</f>
        <v>0.95698168275629047</v>
      </c>
      <c r="Y34" s="107">
        <f t="shared" si="2"/>
        <v>9.3067235975939855E-2</v>
      </c>
      <c r="Z34" s="104">
        <f t="shared" si="3"/>
        <v>4.4974170921641132E-3</v>
      </c>
    </row>
    <row r="35" spans="1:26" ht="20.100000000000001" customHeight="1" thickBot="1" x14ac:dyDescent="0.3">
      <c r="A35" s="24"/>
      <c r="B35" t="s">
        <v>85</v>
      </c>
      <c r="C35" s="10">
        <v>97753</v>
      </c>
      <c r="D35" s="11">
        <v>109031</v>
      </c>
      <c r="E35" s="11">
        <v>100240</v>
      </c>
      <c r="F35" s="11">
        <v>150517</v>
      </c>
      <c r="G35" s="35">
        <v>92010</v>
      </c>
      <c r="H35" s="11">
        <v>87721</v>
      </c>
      <c r="I35" s="35">
        <v>73977.302999999971</v>
      </c>
      <c r="J35" s="12">
        <v>122024.01900000006</v>
      </c>
      <c r="K35" s="11">
        <v>92073.22900000005</v>
      </c>
      <c r="L35" s="161">
        <v>100532.397</v>
      </c>
      <c r="N35" s="77">
        <f t="shared" ref="N35:T35" si="30">C35/C33</f>
        <v>6.7646045232536089E-2</v>
      </c>
      <c r="O35" s="394">
        <f t="shared" si="30"/>
        <v>6.6707169042969222E-2</v>
      </c>
      <c r="P35" s="395">
        <f t="shared" si="30"/>
        <v>6.4277465246628862E-2</v>
      </c>
      <c r="Q35" s="395">
        <f t="shared" si="30"/>
        <v>4.0065375048079672E-2</v>
      </c>
      <c r="R35" s="395">
        <f t="shared" si="30"/>
        <v>4.3129148385645182E-2</v>
      </c>
      <c r="S35" s="396">
        <f t="shared" si="30"/>
        <v>4.4944079279386366E-2</v>
      </c>
      <c r="T35" s="396">
        <f t="shared" si="30"/>
        <v>2.4234740578505314E-2</v>
      </c>
      <c r="U35" s="172">
        <f>J35/J33</f>
        <v>4.2605899136094201E-2</v>
      </c>
      <c r="V35" s="77">
        <f>K35/K33</f>
        <v>4.3063291414631139E-2</v>
      </c>
      <c r="W35" s="19">
        <f>L35/L33</f>
        <v>4.3018317243709525E-2</v>
      </c>
      <c r="Y35" s="105">
        <f t="shared" si="2"/>
        <v>9.1874349274748926E-2</v>
      </c>
      <c r="Z35" s="104">
        <f t="shared" si="3"/>
        <v>-4.4974170921613377E-3</v>
      </c>
    </row>
    <row r="36" spans="1:26" ht="20.100000000000001" customHeight="1" thickBot="1" x14ac:dyDescent="0.3">
      <c r="A36" s="5" t="s">
        <v>11</v>
      </c>
      <c r="B36" s="6"/>
      <c r="C36" s="13">
        <v>1651293</v>
      </c>
      <c r="D36" s="14">
        <v>1613259</v>
      </c>
      <c r="E36" s="14">
        <v>1717556</v>
      </c>
      <c r="F36" s="14">
        <v>2470653</v>
      </c>
      <c r="G36" s="36">
        <v>1398091</v>
      </c>
      <c r="H36" s="14">
        <v>1289594</v>
      </c>
      <c r="I36" s="36">
        <v>2093001.6629999999</v>
      </c>
      <c r="J36" s="15">
        <v>2291746.1849999996</v>
      </c>
      <c r="K36" s="14">
        <v>1676865.1529999988</v>
      </c>
      <c r="L36" s="160">
        <v>2405463.245000001</v>
      </c>
      <c r="N36" s="134">
        <f t="shared" ref="N36:R36" si="31">C36/C45</f>
        <v>6.4661011652893299E-2</v>
      </c>
      <c r="O36" s="391">
        <f t="shared" si="31"/>
        <v>5.8229196925587742E-2</v>
      </c>
      <c r="P36" s="392">
        <f t="shared" si="31"/>
        <v>5.9161460570473556E-2</v>
      </c>
      <c r="Q36" s="392">
        <f t="shared" si="31"/>
        <v>7.3176806370374395E-2</v>
      </c>
      <c r="R36" s="392">
        <f t="shared" si="31"/>
        <v>7.8258377453426564E-2</v>
      </c>
      <c r="S36" s="393">
        <f>H36/H45</f>
        <v>7.3220586958623754E-2</v>
      </c>
      <c r="T36" s="393">
        <f>I36/I45</f>
        <v>7.7050609093173197E-2</v>
      </c>
      <c r="U36" s="27">
        <f>J36/J45</f>
        <v>8.1666806146118417E-2</v>
      </c>
      <c r="V36" s="134">
        <f>K36/K45</f>
        <v>8.106453597728086E-2</v>
      </c>
      <c r="W36" s="22">
        <f>L36/L45</f>
        <v>8.9196233730320845E-2</v>
      </c>
      <c r="Y36" s="102">
        <f t="shared" si="2"/>
        <v>0.43450010914503323</v>
      </c>
      <c r="Z36" s="101">
        <f t="shared" si="3"/>
        <v>0.81316977530399848</v>
      </c>
    </row>
    <row r="37" spans="1:26" ht="20.100000000000001" customHeight="1" x14ac:dyDescent="0.25">
      <c r="A37" s="24"/>
      <c r="B37" t="s">
        <v>84</v>
      </c>
      <c r="C37" s="10">
        <v>1525552</v>
      </c>
      <c r="D37" s="11">
        <v>1492652</v>
      </c>
      <c r="E37" s="11">
        <v>1606304</v>
      </c>
      <c r="F37" s="11">
        <v>2231083</v>
      </c>
      <c r="G37" s="35">
        <v>1279635</v>
      </c>
      <c r="H37" s="11">
        <v>1170475</v>
      </c>
      <c r="I37" s="35">
        <v>1919986.98</v>
      </c>
      <c r="J37" s="12">
        <v>2106094.3609999996</v>
      </c>
      <c r="K37" s="11">
        <v>1546351.7769999988</v>
      </c>
      <c r="L37" s="161">
        <v>2211051.3090000008</v>
      </c>
      <c r="N37" s="77">
        <f t="shared" ref="N37:T37" si="32">C37/C36</f>
        <v>0.92385300488768496</v>
      </c>
      <c r="O37" s="394">
        <f t="shared" si="32"/>
        <v>0.92524015052759667</v>
      </c>
      <c r="P37" s="395">
        <f t="shared" si="32"/>
        <v>0.9352265661206971</v>
      </c>
      <c r="Q37" s="395">
        <f t="shared" si="32"/>
        <v>0.90303373237763462</v>
      </c>
      <c r="R37" s="395">
        <f t="shared" si="32"/>
        <v>0.91527304016691335</v>
      </c>
      <c r="S37" s="396">
        <f t="shared" si="32"/>
        <v>0.90763061862880878</v>
      </c>
      <c r="T37" s="396">
        <f t="shared" si="32"/>
        <v>0.91733657643061317</v>
      </c>
      <c r="U37" s="172">
        <f>J37/J36</f>
        <v>0.91899110590207</v>
      </c>
      <c r="V37" s="77">
        <f>K37/K36</f>
        <v>0.92216823412037352</v>
      </c>
      <c r="W37" s="19">
        <f>L37/L36</f>
        <v>0.91917900370994854</v>
      </c>
      <c r="Y37" s="107">
        <f t="shared" si="2"/>
        <v>0.42985014269492605</v>
      </c>
      <c r="Z37" s="104">
        <f t="shared" si="3"/>
        <v>-0.29892304104249812</v>
      </c>
    </row>
    <row r="38" spans="1:26" ht="20.100000000000001" customHeight="1" thickBot="1" x14ac:dyDescent="0.3">
      <c r="A38" s="24"/>
      <c r="B38" t="s">
        <v>85</v>
      </c>
      <c r="C38" s="10">
        <v>125741</v>
      </c>
      <c r="D38" s="11">
        <v>120607</v>
      </c>
      <c r="E38" s="11">
        <v>111252</v>
      </c>
      <c r="F38" s="11">
        <v>239570</v>
      </c>
      <c r="G38" s="35">
        <v>118456</v>
      </c>
      <c r="H38" s="11">
        <v>119119</v>
      </c>
      <c r="I38" s="35">
        <v>173014.68299999999</v>
      </c>
      <c r="J38" s="12">
        <v>185651.82399999999</v>
      </c>
      <c r="K38" s="11">
        <v>130513.37599999997</v>
      </c>
      <c r="L38" s="161">
        <v>194411.93600000002</v>
      </c>
      <c r="N38" s="77">
        <f t="shared" ref="N38:T38" si="33">C38/C36</f>
        <v>7.6146995112315013E-2</v>
      </c>
      <c r="O38" s="394">
        <f t="shared" si="33"/>
        <v>7.4759849472403384E-2</v>
      </c>
      <c r="P38" s="395">
        <f t="shared" si="33"/>
        <v>6.4773433879302914E-2</v>
      </c>
      <c r="Q38" s="395">
        <f t="shared" si="33"/>
        <v>9.6966267622365418E-2</v>
      </c>
      <c r="R38" s="395">
        <f t="shared" si="33"/>
        <v>8.4726959833086687E-2</v>
      </c>
      <c r="S38" s="396">
        <f t="shared" si="33"/>
        <v>9.2369381371191245E-2</v>
      </c>
      <c r="T38" s="396">
        <f t="shared" si="33"/>
        <v>8.2663423569386815E-2</v>
      </c>
      <c r="U38" s="172">
        <f>J38/J36</f>
        <v>8.1008894097929968E-2</v>
      </c>
      <c r="V38" s="77">
        <f>K38/K36</f>
        <v>7.7831765879626494E-2</v>
      </c>
      <c r="W38" s="19">
        <f>L38/L36</f>
        <v>8.0820996290051364E-2</v>
      </c>
      <c r="Y38" s="105">
        <f t="shared" si="2"/>
        <v>0.48959395548851675</v>
      </c>
      <c r="Z38" s="104">
        <f t="shared" si="3"/>
        <v>0.29892304104248701</v>
      </c>
    </row>
    <row r="39" spans="1:26" ht="20.100000000000001" customHeight="1" thickBot="1" x14ac:dyDescent="0.3">
      <c r="A39" s="5" t="s">
        <v>6</v>
      </c>
      <c r="B39" s="6"/>
      <c r="C39" s="13">
        <v>9967668</v>
      </c>
      <c r="D39" s="14">
        <v>10737419</v>
      </c>
      <c r="E39" s="14">
        <v>11617205</v>
      </c>
      <c r="F39" s="14">
        <v>12516191</v>
      </c>
      <c r="G39" s="36">
        <v>6007548</v>
      </c>
      <c r="H39" s="14">
        <v>5589725</v>
      </c>
      <c r="I39" s="36">
        <v>8555338.3740000017</v>
      </c>
      <c r="J39" s="15">
        <v>9209879.5380000025</v>
      </c>
      <c r="K39" s="14">
        <v>6791458.1970000006</v>
      </c>
      <c r="L39" s="160">
        <v>9000871.8450000025</v>
      </c>
      <c r="N39" s="134">
        <f t="shared" ref="N39:R39" si="34">C39/C45</f>
        <v>0.39031201410056948</v>
      </c>
      <c r="O39" s="391">
        <f t="shared" si="34"/>
        <v>0.38755790943893537</v>
      </c>
      <c r="P39" s="392">
        <f t="shared" si="34"/>
        <v>0.40015627760993427</v>
      </c>
      <c r="Q39" s="392">
        <f t="shared" si="34"/>
        <v>0.3707096404479393</v>
      </c>
      <c r="R39" s="392">
        <f t="shared" si="34"/>
        <v>0.33627350362285274</v>
      </c>
      <c r="S39" s="393">
        <f>H39/H45</f>
        <v>0.31737348765370588</v>
      </c>
      <c r="T39" s="393">
        <f>I39/I45</f>
        <v>0.3149515092931382</v>
      </c>
      <c r="U39" s="27">
        <f>J39/J45</f>
        <v>0.328195788775339</v>
      </c>
      <c r="V39" s="134">
        <f>K39/K45</f>
        <v>0.32831883134070111</v>
      </c>
      <c r="W39" s="22">
        <f>L39/L45</f>
        <v>0.33375852677527984</v>
      </c>
      <c r="Y39" s="102">
        <f t="shared" si="2"/>
        <v>0.32532242471520606</v>
      </c>
      <c r="Z39" s="129">
        <f t="shared" si="3"/>
        <v>0.54396954345787285</v>
      </c>
    </row>
    <row r="40" spans="1:26" ht="20.100000000000001" customHeight="1" x14ac:dyDescent="0.25">
      <c r="A40" s="24"/>
      <c r="B40" t="s">
        <v>84</v>
      </c>
      <c r="C40" s="10">
        <v>7747050</v>
      </c>
      <c r="D40" s="11">
        <v>8595176</v>
      </c>
      <c r="E40" s="11">
        <v>9177628</v>
      </c>
      <c r="F40" s="11">
        <v>9640990</v>
      </c>
      <c r="G40" s="35">
        <v>4686520</v>
      </c>
      <c r="H40" s="11">
        <v>4514893</v>
      </c>
      <c r="I40" s="35">
        <v>6938503.6300000036</v>
      </c>
      <c r="J40" s="12">
        <v>7320938.2280000029</v>
      </c>
      <c r="K40" s="11">
        <v>5395433.0780000007</v>
      </c>
      <c r="L40" s="161">
        <v>7207597.4450000022</v>
      </c>
      <c r="N40" s="77">
        <f t="shared" ref="N40:T40" si="35">C40/C39</f>
        <v>0.77721790091724563</v>
      </c>
      <c r="O40" s="394">
        <f t="shared" si="35"/>
        <v>0.80048808750035738</v>
      </c>
      <c r="P40" s="395">
        <f t="shared" si="35"/>
        <v>0.79000310315605171</v>
      </c>
      <c r="Q40" s="395">
        <f t="shared" si="35"/>
        <v>0.77028146981777446</v>
      </c>
      <c r="R40" s="395">
        <f t="shared" si="35"/>
        <v>0.78010529420655483</v>
      </c>
      <c r="S40" s="396">
        <f t="shared" si="35"/>
        <v>0.80771290179749455</v>
      </c>
      <c r="T40" s="396">
        <f t="shared" si="35"/>
        <v>0.81101451826690807</v>
      </c>
      <c r="U40" s="172">
        <f>J40/J39</f>
        <v>0.79490054107589359</v>
      </c>
      <c r="V40" s="77">
        <f>K40/K39</f>
        <v>0.79444397970134484</v>
      </c>
      <c r="W40" s="19">
        <f>L40/L39</f>
        <v>0.8007665889614719</v>
      </c>
      <c r="Y40" s="107">
        <f t="shared" si="2"/>
        <v>0.33587004802063847</v>
      </c>
      <c r="Z40" s="104">
        <f t="shared" si="3"/>
        <v>0.63226092601270656</v>
      </c>
    </row>
    <row r="41" spans="1:26" ht="20.100000000000001" customHeight="1" thickBot="1" x14ac:dyDescent="0.3">
      <c r="A41" s="24"/>
      <c r="B41" t="s">
        <v>85</v>
      </c>
      <c r="C41" s="10">
        <v>2220618</v>
      </c>
      <c r="D41" s="11">
        <v>2142243</v>
      </c>
      <c r="E41" s="11">
        <v>2439577</v>
      </c>
      <c r="F41" s="11">
        <v>2875201</v>
      </c>
      <c r="G41" s="35">
        <v>1321028</v>
      </c>
      <c r="H41" s="11">
        <v>1074832</v>
      </c>
      <c r="I41" s="35">
        <v>1616834.743999999</v>
      </c>
      <c r="J41" s="12">
        <v>1888941.3099999994</v>
      </c>
      <c r="K41" s="11">
        <v>1396025.1190000004</v>
      </c>
      <c r="L41" s="161">
        <v>1793274.4000000008</v>
      </c>
      <c r="N41" s="77">
        <f t="shared" ref="N41:T41" si="36">C41/C39</f>
        <v>0.22278209908275437</v>
      </c>
      <c r="O41" s="394">
        <f t="shared" si="36"/>
        <v>0.19951191249964262</v>
      </c>
      <c r="P41" s="395">
        <f t="shared" si="36"/>
        <v>0.20999689684394826</v>
      </c>
      <c r="Q41" s="395">
        <f t="shared" si="36"/>
        <v>0.22971853018222557</v>
      </c>
      <c r="R41" s="395">
        <f t="shared" si="36"/>
        <v>0.21989470579344517</v>
      </c>
      <c r="S41" s="396">
        <f t="shared" si="36"/>
        <v>0.1922870982025055</v>
      </c>
      <c r="T41" s="396">
        <f t="shared" si="36"/>
        <v>0.18898548173309207</v>
      </c>
      <c r="U41" s="172">
        <f>J41/J39</f>
        <v>0.20509945892410639</v>
      </c>
      <c r="V41" s="77">
        <f>K41/K39</f>
        <v>0.20555602029865522</v>
      </c>
      <c r="W41" s="19">
        <f>L41/L39</f>
        <v>0.19923341103852815</v>
      </c>
      <c r="Y41" s="105">
        <f t="shared" si="2"/>
        <v>0.28455740200760693</v>
      </c>
      <c r="Z41" s="104">
        <f t="shared" si="3"/>
        <v>-0.63226092601270656</v>
      </c>
    </row>
    <row r="42" spans="1:26" ht="20.100000000000001" customHeight="1" thickBot="1" x14ac:dyDescent="0.3">
      <c r="A42" s="5" t="s">
        <v>7</v>
      </c>
      <c r="B42" s="6"/>
      <c r="C42" s="13">
        <v>193958</v>
      </c>
      <c r="D42" s="14">
        <v>292407</v>
      </c>
      <c r="E42" s="14">
        <v>385323</v>
      </c>
      <c r="F42" s="14">
        <v>311761</v>
      </c>
      <c r="G42" s="36">
        <v>127623</v>
      </c>
      <c r="H42" s="14">
        <v>107274</v>
      </c>
      <c r="I42" s="36">
        <v>164263.503</v>
      </c>
      <c r="J42" s="15">
        <v>172263.67299999998</v>
      </c>
      <c r="K42" s="14">
        <v>124536.55299999999</v>
      </c>
      <c r="L42" s="160">
        <v>197997.35</v>
      </c>
      <c r="N42" s="134">
        <f t="shared" ref="N42:R42" si="37">C42/C45</f>
        <v>7.5949698195122723E-3</v>
      </c>
      <c r="O42" s="391">
        <f t="shared" si="37"/>
        <v>1.0554179326084859E-2</v>
      </c>
      <c r="P42" s="392">
        <f t="shared" si="37"/>
        <v>1.3272505508639358E-2</v>
      </c>
      <c r="Q42" s="392">
        <f t="shared" si="37"/>
        <v>9.2338642176114129E-3</v>
      </c>
      <c r="R42" s="392">
        <f t="shared" si="37"/>
        <v>7.1437187606090431E-3</v>
      </c>
      <c r="S42" s="393">
        <f>H42/H45</f>
        <v>6.0908047380798958E-3</v>
      </c>
      <c r="T42" s="393">
        <f>I42/I45</f>
        <v>6.0471060208270285E-3</v>
      </c>
      <c r="U42" s="27">
        <f>J42/J45</f>
        <v>6.1386483725767976E-3</v>
      </c>
      <c r="V42" s="134">
        <f>K42/K45</f>
        <v>6.020458987470563E-3</v>
      </c>
      <c r="W42" s="22">
        <f>L42/L45</f>
        <v>7.3418780957445621E-3</v>
      </c>
      <c r="Y42" s="64">
        <f t="shared" si="2"/>
        <v>0.58987337637328074</v>
      </c>
      <c r="Z42" s="129">
        <f t="shared" si="3"/>
        <v>0.1321419108273999</v>
      </c>
    </row>
    <row r="43" spans="1:26" ht="20.100000000000001" customHeight="1" x14ac:dyDescent="0.25">
      <c r="A43" s="24"/>
      <c r="B43" t="s">
        <v>84</v>
      </c>
      <c r="C43" s="10">
        <v>189421</v>
      </c>
      <c r="D43" s="11">
        <v>287006</v>
      </c>
      <c r="E43" s="11">
        <v>380934</v>
      </c>
      <c r="F43" s="11">
        <v>306722</v>
      </c>
      <c r="G43" s="35">
        <v>124443</v>
      </c>
      <c r="H43" s="11">
        <v>106586</v>
      </c>
      <c r="I43" s="35">
        <v>155584.36900000001</v>
      </c>
      <c r="J43" s="12">
        <v>170428.40299999999</v>
      </c>
      <c r="K43" s="11">
        <v>123441.37999999999</v>
      </c>
      <c r="L43" s="161">
        <v>195726.67</v>
      </c>
      <c r="N43" s="77">
        <f t="shared" ref="N43:T43" si="38">C43/C42</f>
        <v>0.97660833788758394</v>
      </c>
      <c r="O43" s="394">
        <f t="shared" si="38"/>
        <v>0.98152916995831152</v>
      </c>
      <c r="P43" s="395">
        <f t="shared" si="38"/>
        <v>0.98860955613861612</v>
      </c>
      <c r="Q43" s="395">
        <f t="shared" si="38"/>
        <v>0.98383697768482914</v>
      </c>
      <c r="R43" s="395">
        <f t="shared" si="38"/>
        <v>0.97508286123974519</v>
      </c>
      <c r="S43" s="396">
        <f t="shared" si="38"/>
        <v>0.99358651677013998</v>
      </c>
      <c r="T43" s="396">
        <f t="shared" si="38"/>
        <v>0.94716334522587164</v>
      </c>
      <c r="U43" s="172">
        <f>J43/J42</f>
        <v>0.98934615773576362</v>
      </c>
      <c r="V43" s="77">
        <f>K43/K42</f>
        <v>0.99120601161973709</v>
      </c>
      <c r="W43" s="19">
        <f>L43/L42</f>
        <v>0.98853176570292489</v>
      </c>
      <c r="Y43" s="107">
        <f t="shared" si="2"/>
        <v>0.58558394275890324</v>
      </c>
      <c r="Z43" s="104">
        <f t="shared" si="3"/>
        <v>-0.26742459168122013</v>
      </c>
    </row>
    <row r="44" spans="1:26" ht="20.100000000000001" customHeight="1" thickBot="1" x14ac:dyDescent="0.3">
      <c r="A44" s="24"/>
      <c r="B44" t="s">
        <v>85</v>
      </c>
      <c r="C44" s="10">
        <v>4537</v>
      </c>
      <c r="D44" s="11">
        <v>5401</v>
      </c>
      <c r="E44" s="11">
        <v>4389</v>
      </c>
      <c r="F44" s="11">
        <v>5039</v>
      </c>
      <c r="G44" s="35">
        <v>3180</v>
      </c>
      <c r="H44" s="11">
        <v>688</v>
      </c>
      <c r="I44" s="35">
        <v>8679.134</v>
      </c>
      <c r="J44" s="12">
        <v>1835.2700000000002</v>
      </c>
      <c r="K44" s="11">
        <v>1095.1729999999998</v>
      </c>
      <c r="L44" s="161">
        <v>2270.6799999999998</v>
      </c>
      <c r="N44" s="77">
        <f t="shared" ref="N44:T44" si="39">C44/C42</f>
        <v>2.3391662112416091E-2</v>
      </c>
      <c r="O44" s="397">
        <f t="shared" si="39"/>
        <v>1.8470830041688469E-2</v>
      </c>
      <c r="P44" s="398">
        <f t="shared" si="39"/>
        <v>1.1390443861383825E-2</v>
      </c>
      <c r="Q44" s="398">
        <f t="shared" si="39"/>
        <v>1.6163022315170916E-2</v>
      </c>
      <c r="R44" s="398">
        <f t="shared" si="39"/>
        <v>2.4917138760254812E-2</v>
      </c>
      <c r="S44" s="399">
        <f t="shared" si="39"/>
        <v>6.4134832298599845E-3</v>
      </c>
      <c r="T44" s="399">
        <f t="shared" si="39"/>
        <v>5.2836654774128369E-2</v>
      </c>
      <c r="U44" s="172">
        <f>J44/J42</f>
        <v>1.0653842264236409E-2</v>
      </c>
      <c r="V44" s="77">
        <f>K44/K42</f>
        <v>8.7939883802629418E-3</v>
      </c>
      <c r="W44" s="94">
        <f>L44/L42</f>
        <v>1.1468234297075186E-2</v>
      </c>
      <c r="Y44" s="105">
        <f t="shared" si="2"/>
        <v>1.0733527944900032</v>
      </c>
      <c r="Z44" s="104">
        <f t="shared" si="3"/>
        <v>0.26742459168122446</v>
      </c>
    </row>
    <row r="45" spans="1:26" ht="20.100000000000001" customHeight="1" thickBot="1" x14ac:dyDescent="0.3">
      <c r="A45" s="74" t="s">
        <v>20</v>
      </c>
      <c r="B45" s="100"/>
      <c r="C45" s="83">
        <f t="shared" ref="C45:F46" si="40">C7+C10+C13+C16+C18+C21+C24+C27+C30+C33+C36+C39+C42</f>
        <v>25537692</v>
      </c>
      <c r="D45" s="84">
        <f t="shared" si="40"/>
        <v>27705328</v>
      </c>
      <c r="E45" s="84">
        <f t="shared" si="40"/>
        <v>29031670</v>
      </c>
      <c r="F45" s="84">
        <f t="shared" si="40"/>
        <v>33762788</v>
      </c>
      <c r="G45" s="84">
        <f t="shared" ref="G45" si="41">G7+G10+G13+G16+G18+G21+G24+G27+G30+G33+G36+G39+G42</f>
        <v>17865065</v>
      </c>
      <c r="H45" s="84">
        <f>H7+H10+H13+H16+H18+H21+H24+H27+H30+H33+H36+H39+H42</f>
        <v>17612451</v>
      </c>
      <c r="I45" s="84">
        <f t="shared" ref="I45:J45" si="42">I7+I10+I13+I16+I18+I21+I24+I27+I30+I33+I36+I39+I42</f>
        <v>27163985.951999996</v>
      </c>
      <c r="J45" s="84">
        <f t="shared" si="42"/>
        <v>28062150.256000005</v>
      </c>
      <c r="K45" s="190">
        <f t="shared" ref="K45:L46" si="43">K7+K10+K13+K16+K18+K21+K24+K27+K30+K33+K36+K39+K42</f>
        <v>20685557.904999997</v>
      </c>
      <c r="L45" s="188">
        <f t="shared" si="43"/>
        <v>26968215.410000008</v>
      </c>
      <c r="N45" s="89">
        <f>N7+N10+N13+N16+N18+N21+N24+N27+N30+N33+N36+N39+N42</f>
        <v>1</v>
      </c>
      <c r="O45" s="85">
        <f t="shared" ref="O45:V45" si="44">O7+O10+O13+O16+O18+O21+O24+O27+O30+O33+O36+O39+O42</f>
        <v>0.99999999999999978</v>
      </c>
      <c r="P45" s="85">
        <f t="shared" si="44"/>
        <v>1</v>
      </c>
      <c r="Q45" s="85">
        <f t="shared" si="44"/>
        <v>1</v>
      </c>
      <c r="R45" s="85">
        <f t="shared" ref="R45:S45" si="45">R7+R10+R13+R16+R18+R21+R24+R27+R30+R33+R36+R39+R42</f>
        <v>1.0000000000000002</v>
      </c>
      <c r="S45" s="85">
        <f t="shared" si="45"/>
        <v>0.99999999999999989</v>
      </c>
      <c r="T45" s="85">
        <f t="shared" ref="T45" si="46">T7+T10+T13+T16+T18+T21+T24+T27+T30+T33+T36+T39+T42</f>
        <v>1.0000000000000002</v>
      </c>
      <c r="U45" s="174">
        <f t="shared" si="44"/>
        <v>1</v>
      </c>
      <c r="V45" s="403">
        <f t="shared" si="44"/>
        <v>1</v>
      </c>
      <c r="W45" s="402">
        <f>W7+W10+W13+W16+W18+W21+W24+W27+W30+W33+W36+W39+W42</f>
        <v>1</v>
      </c>
      <c r="Y45" s="93">
        <f t="shared" si="2"/>
        <v>0.303721926856099</v>
      </c>
      <c r="Z45" s="132">
        <f t="shared" si="3"/>
        <v>0</v>
      </c>
    </row>
    <row r="46" spans="1:26" ht="20.100000000000001" customHeight="1" x14ac:dyDescent="0.25">
      <c r="A46" s="24"/>
      <c r="B46" t="s">
        <v>84</v>
      </c>
      <c r="C46" s="314">
        <f t="shared" si="40"/>
        <v>13525843</v>
      </c>
      <c r="D46" s="315">
        <f t="shared" si="40"/>
        <v>14240476</v>
      </c>
      <c r="E46" s="315">
        <f t="shared" si="40"/>
        <v>15953957</v>
      </c>
      <c r="F46" s="315">
        <f t="shared" si="40"/>
        <v>18481841</v>
      </c>
      <c r="G46" s="315">
        <f t="shared" ref="G46" si="47">G8+G11+G14+G17+G19+G22+G25+G28+G31+G34+G37+G40+G43</f>
        <v>9386857</v>
      </c>
      <c r="H46" s="315">
        <f>H8+H11+H14+H17+H19+H22+H25+H28+H31+H34+H37+H40+H43</f>
        <v>9273276</v>
      </c>
      <c r="I46" s="315">
        <f t="shared" ref="I46:J46" si="48">I8+I11+I14+I17+I19+I22+I25+I28+I31+I34+I37+I40+I43</f>
        <v>14384965.815000003</v>
      </c>
      <c r="J46" s="315">
        <f t="shared" si="48"/>
        <v>14324156.379000003</v>
      </c>
      <c r="K46" s="315">
        <f t="shared" si="43"/>
        <v>10639197.937000001</v>
      </c>
      <c r="L46" s="189">
        <f t="shared" si="43"/>
        <v>13263068.991000002</v>
      </c>
      <c r="N46" s="77">
        <f t="shared" ref="N46:R46" si="49">C46/C45</f>
        <v>0.52964234199394367</v>
      </c>
      <c r="O46" s="79">
        <f t="shared" si="49"/>
        <v>0.51399774079556104</v>
      </c>
      <c r="P46" s="79">
        <f t="shared" si="49"/>
        <v>0.54953631671894865</v>
      </c>
      <c r="Q46" s="79">
        <f t="shared" si="49"/>
        <v>0.54740269079674342</v>
      </c>
      <c r="R46" s="79">
        <f t="shared" si="49"/>
        <v>0.52543088984003139</v>
      </c>
      <c r="S46" s="79">
        <f>H46/H45</f>
        <v>0.52651820010741268</v>
      </c>
      <c r="T46" s="79">
        <f>I46/I45</f>
        <v>0.52956019931754106</v>
      </c>
      <c r="U46" s="400">
        <f>J46/J45</f>
        <v>0.5104440054780669</v>
      </c>
      <c r="V46" s="380">
        <f>K46/K45</f>
        <v>0.51432975537142045</v>
      </c>
      <c r="W46" s="78">
        <f>L46/L45</f>
        <v>0.49180373225890067</v>
      </c>
      <c r="Y46" s="107">
        <f t="shared" si="2"/>
        <v>0.24662301327010278</v>
      </c>
      <c r="Z46" s="104">
        <f t="shared" si="3"/>
        <v>-2.2526023112519775</v>
      </c>
    </row>
    <row r="47" spans="1:26" ht="20.100000000000001" customHeight="1" thickBot="1" x14ac:dyDescent="0.3">
      <c r="A47" s="31"/>
      <c r="B47" s="25" t="s">
        <v>85</v>
      </c>
      <c r="C47" s="32">
        <f t="shared" ref="C47:F47" si="50">C9+C12+C15+C20+C23+C26+C29+C32+C35+C38+C41+C44</f>
        <v>12011849</v>
      </c>
      <c r="D47" s="33">
        <f t="shared" si="50"/>
        <v>13464852</v>
      </c>
      <c r="E47" s="33">
        <f t="shared" si="50"/>
        <v>13077713</v>
      </c>
      <c r="F47" s="33">
        <f t="shared" si="50"/>
        <v>15280947</v>
      </c>
      <c r="G47" s="33">
        <f t="shared" ref="G47" si="51">G9+G12+G15+G20+G23+G26+G29+G32+G35+G38+G41+G44</f>
        <v>8478208</v>
      </c>
      <c r="H47" s="33">
        <f>H9+H12+H15+H20+H23+H26+H29+H32+H35+H38+H41+H44</f>
        <v>8339175</v>
      </c>
      <c r="I47" s="33">
        <f t="shared" ref="I47:J47" si="52">I9+I12+I15+I20+I23+I26+I29+I32+I35+I38+I41+I44</f>
        <v>12779020.137</v>
      </c>
      <c r="J47" s="33">
        <f t="shared" si="52"/>
        <v>13737993.876999998</v>
      </c>
      <c r="K47" s="33">
        <f t="shared" ref="K47:L47" si="53">K9+K12+K15+K20+K23+K26+K29+K32+K35+K38+K41+K44</f>
        <v>10046359.968000002</v>
      </c>
      <c r="L47" s="162">
        <f t="shared" si="53"/>
        <v>13705146.419000009</v>
      </c>
      <c r="N47" s="147">
        <f t="shared" ref="N47:R47" si="54">C47/C45</f>
        <v>0.47035765800605628</v>
      </c>
      <c r="O47" s="80">
        <f t="shared" si="54"/>
        <v>0.48600225920443896</v>
      </c>
      <c r="P47" s="80">
        <f t="shared" si="54"/>
        <v>0.45046368328105135</v>
      </c>
      <c r="Q47" s="80">
        <f t="shared" si="54"/>
        <v>0.45259730920325658</v>
      </c>
      <c r="R47" s="80">
        <f t="shared" si="54"/>
        <v>0.47456911015996861</v>
      </c>
      <c r="S47" s="80">
        <f>H47/H45</f>
        <v>0.47348179989258737</v>
      </c>
      <c r="T47" s="80">
        <f>I47/I45</f>
        <v>0.47043980068245922</v>
      </c>
      <c r="U47" s="401">
        <f>J47/J45</f>
        <v>0.48955599452193299</v>
      </c>
      <c r="V47" s="235">
        <f>K47/K45</f>
        <v>0.48567024462857983</v>
      </c>
      <c r="W47" s="236">
        <f>L47/L45</f>
        <v>0.50819626774109949</v>
      </c>
      <c r="Y47" s="105">
        <f t="shared" si="2"/>
        <v>0.364190260219034</v>
      </c>
      <c r="Z47" s="106">
        <f t="shared" si="3"/>
        <v>2.2526023112519669</v>
      </c>
    </row>
    <row r="50" spans="1:26" x14ac:dyDescent="0.25">
      <c r="A50" s="1" t="s">
        <v>22</v>
      </c>
      <c r="N50" s="1" t="s">
        <v>24</v>
      </c>
      <c r="Y50" s="1" t="str">
        <f>Y3</f>
        <v>VARIAÇÃO (JAN-SET)</v>
      </c>
    </row>
    <row r="51" spans="1:26" ht="15.75" thickBot="1" x14ac:dyDescent="0.3"/>
    <row r="52" spans="1:26" ht="24" customHeight="1" x14ac:dyDescent="0.25">
      <c r="A52" s="479" t="s">
        <v>36</v>
      </c>
      <c r="B52" s="490"/>
      <c r="C52" s="481">
        <v>2016</v>
      </c>
      <c r="D52" s="460">
        <v>2017</v>
      </c>
      <c r="E52" s="475">
        <v>2018</v>
      </c>
      <c r="F52" s="460">
        <v>2019</v>
      </c>
      <c r="G52" s="460">
        <v>2020</v>
      </c>
      <c r="H52" s="460">
        <v>2021</v>
      </c>
      <c r="I52" s="460">
        <v>2022</v>
      </c>
      <c r="J52" s="471">
        <v>2023</v>
      </c>
      <c r="K52" s="466" t="str">
        <f>K5</f>
        <v>janeiro - setembro</v>
      </c>
      <c r="L52" s="467"/>
      <c r="N52" s="498">
        <v>2016</v>
      </c>
      <c r="O52" s="460">
        <v>2017</v>
      </c>
      <c r="P52" s="460">
        <v>2018</v>
      </c>
      <c r="Q52" s="471">
        <v>2019</v>
      </c>
      <c r="R52" s="462">
        <v>2020</v>
      </c>
      <c r="S52" s="471">
        <v>2021</v>
      </c>
      <c r="T52" s="462">
        <v>2022</v>
      </c>
      <c r="U52" s="471">
        <v>2023</v>
      </c>
      <c r="V52" s="466" t="str">
        <f>K52</f>
        <v>janeiro - setembro</v>
      </c>
      <c r="W52" s="467"/>
      <c r="Y52" s="495" t="s">
        <v>86</v>
      </c>
      <c r="Z52" s="496"/>
    </row>
    <row r="53" spans="1:26" ht="21.75" customHeight="1" thickBot="1" x14ac:dyDescent="0.3">
      <c r="A53" s="491"/>
      <c r="B53" s="492"/>
      <c r="C53" s="493">
        <v>2016</v>
      </c>
      <c r="D53" s="468">
        <v>2017</v>
      </c>
      <c r="E53" s="489"/>
      <c r="F53" s="468"/>
      <c r="G53" s="468"/>
      <c r="H53" s="468">
        <v>2018</v>
      </c>
      <c r="I53" s="468"/>
      <c r="J53" s="497"/>
      <c r="K53" s="166">
        <v>2023</v>
      </c>
      <c r="L53" s="168">
        <v>2024</v>
      </c>
      <c r="N53" s="499"/>
      <c r="O53" s="468"/>
      <c r="P53" s="468"/>
      <c r="Q53" s="497"/>
      <c r="R53" s="501"/>
      <c r="S53" s="497"/>
      <c r="T53" s="501"/>
      <c r="U53" s="497"/>
      <c r="V53" s="166">
        <v>2023</v>
      </c>
      <c r="W53" s="168">
        <v>2024</v>
      </c>
      <c r="Y53" s="130" t="s">
        <v>0</v>
      </c>
      <c r="Z53" s="131" t="s">
        <v>37</v>
      </c>
    </row>
    <row r="54" spans="1:26" ht="20.100000000000001" customHeight="1" thickBot="1" x14ac:dyDescent="0.3">
      <c r="A54" s="5" t="s">
        <v>10</v>
      </c>
      <c r="B54" s="6"/>
      <c r="C54" s="13">
        <v>39218341</v>
      </c>
      <c r="D54" s="14">
        <v>48114799</v>
      </c>
      <c r="E54" s="14">
        <v>49046966</v>
      </c>
      <c r="F54" s="14">
        <v>53546141</v>
      </c>
      <c r="G54" s="14">
        <v>29556331</v>
      </c>
      <c r="H54" s="14">
        <v>30198890</v>
      </c>
      <c r="I54" s="36">
        <v>48152920.021999992</v>
      </c>
      <c r="J54" s="15">
        <v>55860079.155000009</v>
      </c>
      <c r="K54" s="14">
        <v>40637942.045999996</v>
      </c>
      <c r="L54" s="160">
        <v>62367147.827000022</v>
      </c>
      <c r="N54" s="134">
        <f t="shared" ref="N54:T54" si="55">C54/C92</f>
        <v>0.15591700650219709</v>
      </c>
      <c r="O54" s="134">
        <f t="shared" si="55"/>
        <v>0.16680384345256438</v>
      </c>
      <c r="P54" s="134">
        <f t="shared" si="55"/>
        <v>0.15623242097362919</v>
      </c>
      <c r="Q54" s="134">
        <f t="shared" si="55"/>
        <v>0.15243562295718163</v>
      </c>
      <c r="R54" s="134">
        <f t="shared" si="55"/>
        <v>0.15802169215331374</v>
      </c>
      <c r="S54" s="134">
        <f t="shared" si="55"/>
        <v>0.16094193632502204</v>
      </c>
      <c r="T54" s="134">
        <f t="shared" si="55"/>
        <v>0.25662612588551093</v>
      </c>
      <c r="U54" s="134">
        <f>J54/J92</f>
        <v>0.16476735683011229</v>
      </c>
      <c r="V54" s="134">
        <f>K54/K92</f>
        <v>0.16389875424544545</v>
      </c>
      <c r="W54" s="324">
        <f>L54/L92</f>
        <v>0.17046553923275592</v>
      </c>
      <c r="Y54" s="102">
        <f>(L54-K54)/K54</f>
        <v>0.5347024156982092</v>
      </c>
      <c r="Z54" s="101">
        <f>(W54-V54)*100</f>
        <v>0.65667849873104756</v>
      </c>
    </row>
    <row r="55" spans="1:26" ht="20.100000000000001" customHeight="1" x14ac:dyDescent="0.25">
      <c r="A55" s="24"/>
      <c r="B55" t="s">
        <v>84</v>
      </c>
      <c r="C55" s="10">
        <v>1318335</v>
      </c>
      <c r="D55" s="11">
        <v>1066465</v>
      </c>
      <c r="E55" s="11">
        <v>2255810</v>
      </c>
      <c r="F55" s="11">
        <v>2498668</v>
      </c>
      <c r="G55" s="11">
        <v>1363575</v>
      </c>
      <c r="H55" s="11">
        <v>3136716</v>
      </c>
      <c r="I55" s="35">
        <v>4678808.6239999989</v>
      </c>
      <c r="J55" s="12">
        <v>5398281.9999999991</v>
      </c>
      <c r="K55" s="11">
        <v>4091022.7400000016</v>
      </c>
      <c r="L55" s="161">
        <v>5026584.0670000017</v>
      </c>
      <c r="N55" s="77">
        <f t="shared" ref="N55:T55" si="56">C55/C54</f>
        <v>3.3615266897699725E-2</v>
      </c>
      <c r="O55" s="77">
        <f t="shared" si="56"/>
        <v>2.2165009979569904E-2</v>
      </c>
      <c r="P55" s="77">
        <f t="shared" si="56"/>
        <v>4.5992855093218203E-2</v>
      </c>
      <c r="Q55" s="77">
        <f t="shared" si="56"/>
        <v>4.6663829611922919E-2</v>
      </c>
      <c r="R55" s="77">
        <f t="shared" si="56"/>
        <v>4.6134785809510657E-2</v>
      </c>
      <c r="S55" s="77">
        <f t="shared" si="56"/>
        <v>0.10386858589835586</v>
      </c>
      <c r="T55" s="77">
        <f t="shared" si="56"/>
        <v>9.7165626131548319E-2</v>
      </c>
      <c r="U55" s="77">
        <f>J55/J54</f>
        <v>9.6639354645755127E-2</v>
      </c>
      <c r="V55" s="77">
        <f>K55/K54</f>
        <v>0.10067002741844508</v>
      </c>
      <c r="W55" s="325">
        <f>L55/L54</f>
        <v>8.059666414348822E-2</v>
      </c>
      <c r="Y55" s="107">
        <f t="shared" ref="Y55:Y94" si="57">(L55-K55)/K55</f>
        <v>0.22868641571031689</v>
      </c>
      <c r="Z55" s="104">
        <f t="shared" ref="Z55:Z94" si="58">(W55-V55)*100</f>
        <v>-2.0073363274956861</v>
      </c>
    </row>
    <row r="56" spans="1:26" ht="20.100000000000001" customHeight="1" thickBot="1" x14ac:dyDescent="0.3">
      <c r="A56" s="24"/>
      <c r="B56" t="s">
        <v>85</v>
      </c>
      <c r="C56" s="10">
        <v>37900006</v>
      </c>
      <c r="D56" s="11">
        <v>47048334</v>
      </c>
      <c r="E56" s="11">
        <v>46791156</v>
      </c>
      <c r="F56" s="11">
        <v>51047473</v>
      </c>
      <c r="G56" s="11">
        <v>28192756</v>
      </c>
      <c r="H56" s="11">
        <v>27062174</v>
      </c>
      <c r="I56" s="35">
        <v>43474111.397999994</v>
      </c>
      <c r="J56" s="12">
        <v>50461797.155000009</v>
      </c>
      <c r="K56" s="11">
        <v>36546919.305999994</v>
      </c>
      <c r="L56" s="161">
        <v>57340563.76000002</v>
      </c>
      <c r="N56" s="77">
        <f t="shared" ref="N56:T56" si="59">C56/C54</f>
        <v>0.96638473310230022</v>
      </c>
      <c r="O56" s="77">
        <f t="shared" si="59"/>
        <v>0.97783499002043006</v>
      </c>
      <c r="P56" s="77">
        <f t="shared" si="59"/>
        <v>0.95400714490678185</v>
      </c>
      <c r="Q56" s="77">
        <f t="shared" si="59"/>
        <v>0.95333617038807705</v>
      </c>
      <c r="R56" s="77">
        <f t="shared" si="59"/>
        <v>0.95386521419048931</v>
      </c>
      <c r="S56" s="77">
        <f t="shared" si="59"/>
        <v>0.8961314141016441</v>
      </c>
      <c r="T56" s="77">
        <f t="shared" si="59"/>
        <v>0.90283437386845167</v>
      </c>
      <c r="U56" s="77">
        <f>J56/J54</f>
        <v>0.90336064535424487</v>
      </c>
      <c r="V56" s="77">
        <f>K56/K54</f>
        <v>0.89932997258155489</v>
      </c>
      <c r="W56" s="325">
        <f>L56/L54</f>
        <v>0.91940333585651179</v>
      </c>
      <c r="Y56" s="105">
        <f t="shared" si="57"/>
        <v>0.56895751677177031</v>
      </c>
      <c r="Z56" s="104">
        <f t="shared" si="58"/>
        <v>2.0073363274956901</v>
      </c>
    </row>
    <row r="57" spans="1:26" ht="20.100000000000001" customHeight="1" thickBot="1" x14ac:dyDescent="0.3">
      <c r="A57" s="5" t="s">
        <v>17</v>
      </c>
      <c r="B57" s="6"/>
      <c r="C57" s="13">
        <v>1924359</v>
      </c>
      <c r="D57" s="14">
        <v>2915898</v>
      </c>
      <c r="E57" s="14">
        <v>1715135</v>
      </c>
      <c r="F57" s="14">
        <v>1891261</v>
      </c>
      <c r="G57" s="14">
        <v>999405</v>
      </c>
      <c r="H57" s="14">
        <v>873317</v>
      </c>
      <c r="I57" s="36">
        <v>1443016.7610000004</v>
      </c>
      <c r="J57" s="15">
        <v>1593877.3380000005</v>
      </c>
      <c r="K57" s="14">
        <v>1185423.5860000001</v>
      </c>
      <c r="L57" s="160">
        <v>1449788.531</v>
      </c>
      <c r="N57" s="134">
        <f t="shared" ref="N57:T57" si="60">C57/C92</f>
        <v>7.6505096101735018E-3</v>
      </c>
      <c r="O57" s="134">
        <f t="shared" si="60"/>
        <v>1.010880235653994E-2</v>
      </c>
      <c r="P57" s="134">
        <f t="shared" si="60"/>
        <v>5.4633286255995018E-3</v>
      </c>
      <c r="Q57" s="134">
        <f t="shared" si="60"/>
        <v>5.3840583714449622E-3</v>
      </c>
      <c r="R57" s="134">
        <f t="shared" si="60"/>
        <v>5.3432771898001318E-3</v>
      </c>
      <c r="S57" s="134">
        <f t="shared" si="60"/>
        <v>4.6542548088873226E-3</v>
      </c>
      <c r="T57" s="134">
        <f t="shared" si="60"/>
        <v>7.6904121451845352E-3</v>
      </c>
      <c r="U57" s="134">
        <f>J57/J92</f>
        <v>4.7013709981499141E-3</v>
      </c>
      <c r="V57" s="134">
        <f>K57/K92</f>
        <v>4.7809864185209801E-3</v>
      </c>
      <c r="W57" s="324">
        <f>L57/L92</f>
        <v>3.9626468793461239E-3</v>
      </c>
      <c r="Y57" s="102">
        <f t="shared" si="57"/>
        <v>0.22301306311278321</v>
      </c>
      <c r="Z57" s="101">
        <f t="shared" si="58"/>
        <v>-8.1833953917485616E-2</v>
      </c>
    </row>
    <row r="58" spans="1:26" ht="20.100000000000001" customHeight="1" x14ac:dyDescent="0.25">
      <c r="A58" s="24"/>
      <c r="B58" t="s">
        <v>84</v>
      </c>
      <c r="C58" s="10">
        <v>1906735</v>
      </c>
      <c r="D58" s="11">
        <v>2806443</v>
      </c>
      <c r="E58" s="11">
        <v>1423090</v>
      </c>
      <c r="F58" s="11">
        <v>1302747</v>
      </c>
      <c r="G58" s="11">
        <v>682544</v>
      </c>
      <c r="H58" s="11">
        <v>519185</v>
      </c>
      <c r="I58" s="35">
        <v>899233.35200000042</v>
      </c>
      <c r="J58" s="12">
        <v>1006816.2940000003</v>
      </c>
      <c r="K58" s="11">
        <v>807703.03700000013</v>
      </c>
      <c r="L58" s="161">
        <v>842680.05300000007</v>
      </c>
      <c r="N58" s="77">
        <f t="shared" ref="N58:T58" si="61">C58/C57</f>
        <v>0.99084162570497503</v>
      </c>
      <c r="O58" s="77">
        <f t="shared" si="61"/>
        <v>0.96246267873567592</v>
      </c>
      <c r="P58" s="77">
        <f t="shared" si="61"/>
        <v>0.82972477385162102</v>
      </c>
      <c r="Q58" s="77">
        <f t="shared" si="61"/>
        <v>0.68882454616258681</v>
      </c>
      <c r="R58" s="77">
        <f t="shared" si="61"/>
        <v>0.68295035546149963</v>
      </c>
      <c r="S58" s="77">
        <f t="shared" si="61"/>
        <v>0.59449775969092555</v>
      </c>
      <c r="T58" s="77">
        <f t="shared" si="61"/>
        <v>0.62316209783789211</v>
      </c>
      <c r="U58" s="77">
        <f>J58/J57</f>
        <v>0.63167740076118706</v>
      </c>
      <c r="V58" s="77">
        <f>K58/K57</f>
        <v>0.68136238095738377</v>
      </c>
      <c r="W58" s="325">
        <f>L58/L57</f>
        <v>0.58124342618351155</v>
      </c>
      <c r="Y58" s="107">
        <f t="shared" si="57"/>
        <v>4.3304301702161284E-2</v>
      </c>
      <c r="Z58" s="104">
        <f t="shared" si="58"/>
        <v>-10.011895477387222</v>
      </c>
    </row>
    <row r="59" spans="1:26" ht="20.100000000000001" customHeight="1" thickBot="1" x14ac:dyDescent="0.3">
      <c r="A59" s="24"/>
      <c r="B59" t="s">
        <v>85</v>
      </c>
      <c r="C59" s="10">
        <v>17624</v>
      </c>
      <c r="D59" s="11">
        <v>109455</v>
      </c>
      <c r="E59" s="11">
        <v>292045</v>
      </c>
      <c r="F59" s="11">
        <v>588514</v>
      </c>
      <c r="G59" s="11">
        <v>316861</v>
      </c>
      <c r="H59" s="11">
        <v>354132</v>
      </c>
      <c r="I59" s="35">
        <v>543783.40899999999</v>
      </c>
      <c r="J59" s="12">
        <v>587061.04399999999</v>
      </c>
      <c r="K59" s="11">
        <v>377720.549</v>
      </c>
      <c r="L59" s="161">
        <v>607108.478</v>
      </c>
      <c r="N59" s="77">
        <f t="shared" ref="N59:T59" si="62">C59/C57</f>
        <v>9.1583742950249927E-3</v>
      </c>
      <c r="O59" s="77">
        <f t="shared" si="62"/>
        <v>3.7537321264324061E-2</v>
      </c>
      <c r="P59" s="77">
        <f t="shared" si="62"/>
        <v>0.17027522614837898</v>
      </c>
      <c r="Q59" s="77">
        <f t="shared" si="62"/>
        <v>0.31117545383741324</v>
      </c>
      <c r="R59" s="77">
        <f t="shared" si="62"/>
        <v>0.31704964453850043</v>
      </c>
      <c r="S59" s="77">
        <f t="shared" si="62"/>
        <v>0.4055022403090745</v>
      </c>
      <c r="T59" s="77">
        <f t="shared" si="62"/>
        <v>0.37683790216210789</v>
      </c>
      <c r="U59" s="77">
        <f>J59/J57</f>
        <v>0.36832259923881283</v>
      </c>
      <c r="V59" s="77">
        <f>K59/K57</f>
        <v>0.31863761904261617</v>
      </c>
      <c r="W59" s="325">
        <f>L59/L57</f>
        <v>0.41875657381648856</v>
      </c>
      <c r="Y59" s="105">
        <f t="shared" si="57"/>
        <v>0.6072953393912387</v>
      </c>
      <c r="Z59" s="104">
        <f t="shared" si="58"/>
        <v>10.01189547738724</v>
      </c>
    </row>
    <row r="60" spans="1:26" ht="20.100000000000001" customHeight="1" thickBot="1" x14ac:dyDescent="0.3">
      <c r="A60" s="5" t="s">
        <v>14</v>
      </c>
      <c r="B60" s="6"/>
      <c r="C60" s="13">
        <v>45568148</v>
      </c>
      <c r="D60" s="14">
        <v>61332118</v>
      </c>
      <c r="E60" s="14">
        <v>64429780</v>
      </c>
      <c r="F60" s="14">
        <v>74767147</v>
      </c>
      <c r="G60" s="14">
        <v>44240397</v>
      </c>
      <c r="H60" s="14">
        <v>46476357</v>
      </c>
      <c r="I60" s="36">
        <v>76468916.149000004</v>
      </c>
      <c r="J60" s="15">
        <v>81492091.505999982</v>
      </c>
      <c r="K60" s="14">
        <v>58813753.176000006</v>
      </c>
      <c r="L60" s="160">
        <v>88766735.297000021</v>
      </c>
      <c r="N60" s="134">
        <f t="shared" ref="N60:T60" si="63">C60/C92</f>
        <v>0.181161391503253</v>
      </c>
      <c r="O60" s="134">
        <f t="shared" si="63"/>
        <v>0.21262549614903734</v>
      </c>
      <c r="P60" s="134">
        <f t="shared" si="63"/>
        <v>0.20523227700156449</v>
      </c>
      <c r="Q60" s="134">
        <f t="shared" si="63"/>
        <v>0.21284776861279647</v>
      </c>
      <c r="R60" s="134">
        <f t="shared" si="63"/>
        <v>0.23652943917411076</v>
      </c>
      <c r="S60" s="134">
        <f t="shared" si="63"/>
        <v>0.24769105384048862</v>
      </c>
      <c r="T60" s="134">
        <f t="shared" si="63"/>
        <v>0.40753336854787048</v>
      </c>
      <c r="U60" s="134">
        <f>J60/J92</f>
        <v>0.24037267263341136</v>
      </c>
      <c r="V60" s="134">
        <f>K60/K92</f>
        <v>0.23720445457435091</v>
      </c>
      <c r="W60" s="324">
        <f>L60/L92</f>
        <v>0.24262243706106446</v>
      </c>
      <c r="Y60" s="102">
        <f t="shared" si="57"/>
        <v>0.50928533724698355</v>
      </c>
      <c r="Z60" s="101">
        <f t="shared" si="58"/>
        <v>0.54179824867135462</v>
      </c>
    </row>
    <row r="61" spans="1:26" ht="20.100000000000001" customHeight="1" x14ac:dyDescent="0.25">
      <c r="A61" s="24"/>
      <c r="B61" t="s">
        <v>84</v>
      </c>
      <c r="C61" s="10">
        <v>4042105</v>
      </c>
      <c r="D61" s="11">
        <v>3394621</v>
      </c>
      <c r="E61" s="11">
        <v>2829257</v>
      </c>
      <c r="F61" s="11">
        <v>1593305</v>
      </c>
      <c r="G61" s="11">
        <v>712835</v>
      </c>
      <c r="H61" s="11">
        <v>1006075</v>
      </c>
      <c r="I61" s="35">
        <v>1823210.1209999998</v>
      </c>
      <c r="J61" s="12">
        <v>1715493.6810000003</v>
      </c>
      <c r="K61" s="11">
        <v>1350538.8569999996</v>
      </c>
      <c r="L61" s="161">
        <v>1061944.3939999999</v>
      </c>
      <c r="N61" s="77">
        <f t="shared" ref="N61:T61" si="64">C61/C60</f>
        <v>8.8704614460082945E-2</v>
      </c>
      <c r="O61" s="77">
        <f t="shared" si="64"/>
        <v>5.5348178257923521E-2</v>
      </c>
      <c r="P61" s="77">
        <f t="shared" si="64"/>
        <v>4.3912256102690402E-2</v>
      </c>
      <c r="Q61" s="77">
        <f t="shared" si="64"/>
        <v>2.1310228675704316E-2</v>
      </c>
      <c r="R61" s="77">
        <f t="shared" si="64"/>
        <v>1.6112762279235422E-2</v>
      </c>
      <c r="S61" s="77">
        <f t="shared" si="64"/>
        <v>2.1647027971663096E-2</v>
      </c>
      <c r="T61" s="77">
        <f t="shared" si="64"/>
        <v>2.384249983937875E-2</v>
      </c>
      <c r="U61" s="77">
        <f>J61/J60</f>
        <v>2.1051044945553942E-2</v>
      </c>
      <c r="V61" s="77">
        <f>K61/K60</f>
        <v>2.2962976924096573E-2</v>
      </c>
      <c r="W61" s="325">
        <f>L61/L60</f>
        <v>1.1963314753515437E-2</v>
      </c>
      <c r="Y61" s="107">
        <f t="shared" si="57"/>
        <v>-0.21368838186637962</v>
      </c>
      <c r="Z61" s="104">
        <f t="shared" si="58"/>
        <v>-1.0999662170581137</v>
      </c>
    </row>
    <row r="62" spans="1:26" ht="20.100000000000001" customHeight="1" thickBot="1" x14ac:dyDescent="0.3">
      <c r="A62" s="24"/>
      <c r="B62" t="s">
        <v>85</v>
      </c>
      <c r="C62" s="10">
        <v>41526043</v>
      </c>
      <c r="D62" s="11">
        <v>57937497</v>
      </c>
      <c r="E62" s="11">
        <v>61600523</v>
      </c>
      <c r="F62" s="11">
        <v>73173842</v>
      </c>
      <c r="G62" s="11">
        <v>43527562</v>
      </c>
      <c r="H62" s="11">
        <v>45470282</v>
      </c>
      <c r="I62" s="35">
        <v>74645706.027999997</v>
      </c>
      <c r="J62" s="12">
        <v>79776597.824999988</v>
      </c>
      <c r="K62" s="11">
        <v>57463214.319000006</v>
      </c>
      <c r="L62" s="161">
        <v>87704790.903000027</v>
      </c>
      <c r="N62" s="77">
        <f t="shared" ref="N62:T62" si="65">C62/C60</f>
        <v>0.91129538553991707</v>
      </c>
      <c r="O62" s="77">
        <f t="shared" si="65"/>
        <v>0.94465182174207651</v>
      </c>
      <c r="P62" s="77">
        <f t="shared" si="65"/>
        <v>0.95608774389730955</v>
      </c>
      <c r="Q62" s="77">
        <f t="shared" si="65"/>
        <v>0.97868977132429569</v>
      </c>
      <c r="R62" s="77">
        <f t="shared" si="65"/>
        <v>0.98388723772076458</v>
      </c>
      <c r="S62" s="77">
        <f t="shared" si="65"/>
        <v>0.97835297202833693</v>
      </c>
      <c r="T62" s="77">
        <f t="shared" si="65"/>
        <v>0.97615750016062119</v>
      </c>
      <c r="U62" s="77">
        <f>J62/J60</f>
        <v>0.97894895505444612</v>
      </c>
      <c r="V62" s="77">
        <f>K62/K60</f>
        <v>0.97703702307590345</v>
      </c>
      <c r="W62" s="325">
        <f>L62/L60</f>
        <v>0.98803668524648458</v>
      </c>
      <c r="Y62" s="105">
        <f t="shared" si="57"/>
        <v>0.52627714864883135</v>
      </c>
      <c r="Z62" s="104">
        <f t="shared" si="58"/>
        <v>1.0999662170581126</v>
      </c>
    </row>
    <row r="63" spans="1:26" ht="20.100000000000001" customHeight="1" thickBot="1" x14ac:dyDescent="0.3">
      <c r="A63" s="5" t="s">
        <v>8</v>
      </c>
      <c r="B63" s="6"/>
      <c r="C63" s="13">
        <v>253854</v>
      </c>
      <c r="D63" s="14">
        <v>145443</v>
      </c>
      <c r="E63" s="14">
        <v>425755</v>
      </c>
      <c r="F63" s="14">
        <v>319658</v>
      </c>
      <c r="G63" s="14">
        <v>70775</v>
      </c>
      <c r="H63" s="14"/>
      <c r="I63" s="36"/>
      <c r="J63" s="15"/>
      <c r="K63" s="14"/>
      <c r="L63" s="160"/>
      <c r="N63" s="134">
        <f t="shared" ref="N63:T63" si="66">C63/C92</f>
        <v>1.0092256520643935E-3</v>
      </c>
      <c r="O63" s="134">
        <f t="shared" si="66"/>
        <v>5.0422015486901062E-4</v>
      </c>
      <c r="P63" s="134">
        <f t="shared" si="66"/>
        <v>1.3561844863477896E-3</v>
      </c>
      <c r="Q63" s="134">
        <f t="shared" si="66"/>
        <v>9.1000519277844444E-4</v>
      </c>
      <c r="R63" s="134">
        <f t="shared" si="66"/>
        <v>3.7839558848325183E-4</v>
      </c>
      <c r="S63" s="134">
        <f t="shared" si="66"/>
        <v>0</v>
      </c>
      <c r="T63" s="134">
        <f t="shared" si="66"/>
        <v>0</v>
      </c>
      <c r="U63" s="134">
        <f>J63/J92</f>
        <v>0</v>
      </c>
      <c r="V63" s="134">
        <f>K63/K92</f>
        <v>0</v>
      </c>
      <c r="W63" s="324">
        <f>L63/L92</f>
        <v>0</v>
      </c>
      <c r="Y63" s="102"/>
      <c r="Z63" s="101">
        <f t="shared" si="58"/>
        <v>0</v>
      </c>
    </row>
    <row r="64" spans="1:26" ht="20.100000000000001" customHeight="1" thickBot="1" x14ac:dyDescent="0.3">
      <c r="A64" s="24"/>
      <c r="B64" t="s">
        <v>84</v>
      </c>
      <c r="C64" s="10">
        <v>253854</v>
      </c>
      <c r="D64" s="11">
        <v>145443</v>
      </c>
      <c r="E64" s="11">
        <v>425755</v>
      </c>
      <c r="F64" s="11">
        <v>319658</v>
      </c>
      <c r="G64" s="11">
        <v>70775</v>
      </c>
      <c r="H64" s="11"/>
      <c r="I64" s="35"/>
      <c r="J64" s="12"/>
      <c r="K64" s="11"/>
      <c r="L64" s="161"/>
      <c r="N64" s="77">
        <f>C64/C63</f>
        <v>1</v>
      </c>
      <c r="O64" s="77">
        <f>D64/D63</f>
        <v>1</v>
      </c>
      <c r="P64" s="77">
        <f>E64/E63</f>
        <v>1</v>
      </c>
      <c r="Q64" s="77">
        <f>F64/F63</f>
        <v>1</v>
      </c>
      <c r="R64" s="77">
        <f t="shared" ref="R64" si="67">G64/G63</f>
        <v>1</v>
      </c>
      <c r="S64" s="77"/>
      <c r="T64" s="77"/>
      <c r="U64" s="77"/>
      <c r="V64" s="77"/>
      <c r="W64" s="325"/>
      <c r="Y64" s="154"/>
      <c r="Z64" s="104">
        <f t="shared" si="58"/>
        <v>0</v>
      </c>
    </row>
    <row r="65" spans="1:26" ht="20.100000000000001" customHeight="1" thickBot="1" x14ac:dyDescent="0.3">
      <c r="A65" s="5" t="s">
        <v>15</v>
      </c>
      <c r="B65" s="6"/>
      <c r="C65" s="13">
        <v>297926</v>
      </c>
      <c r="D65" s="14">
        <v>132592</v>
      </c>
      <c r="E65" s="14">
        <v>130092</v>
      </c>
      <c r="F65" s="14">
        <v>197628</v>
      </c>
      <c r="G65" s="14">
        <v>411712</v>
      </c>
      <c r="H65" s="14">
        <v>184114</v>
      </c>
      <c r="I65" s="36">
        <v>245077.44299999994</v>
      </c>
      <c r="J65" s="15">
        <v>253712.13300000006</v>
      </c>
      <c r="K65" s="14">
        <v>183659.4360000001</v>
      </c>
      <c r="L65" s="160">
        <v>145256.12099999998</v>
      </c>
      <c r="N65" s="134">
        <f t="shared" ref="N65:T65" si="68">C65/C92</f>
        <v>1.1844389358329453E-3</v>
      </c>
      <c r="O65" s="134">
        <f t="shared" si="68"/>
        <v>4.5966845275738165E-4</v>
      </c>
      <c r="P65" s="134">
        <f t="shared" si="68"/>
        <v>4.1439032353808326E-4</v>
      </c>
      <c r="Q65" s="134">
        <f t="shared" si="68"/>
        <v>5.6260912049258395E-4</v>
      </c>
      <c r="R65" s="134">
        <f t="shared" si="68"/>
        <v>2.2012010529935231E-3</v>
      </c>
      <c r="S65" s="134">
        <f t="shared" si="68"/>
        <v>9.8121698064217297E-4</v>
      </c>
      <c r="T65" s="134">
        <f t="shared" si="68"/>
        <v>1.3061154901983635E-3</v>
      </c>
      <c r="U65" s="134">
        <f>J65/J92</f>
        <v>7.4836051402906237E-4</v>
      </c>
      <c r="V65" s="134">
        <f>K65/K92</f>
        <v>7.4072532343659946E-4</v>
      </c>
      <c r="W65" s="324">
        <f>L65/L92</f>
        <v>3.9702253278935134E-4</v>
      </c>
      <c r="Y65" s="102">
        <f t="shared" si="57"/>
        <v>-0.20910069112920557</v>
      </c>
      <c r="Z65" s="101">
        <f t="shared" si="58"/>
        <v>-3.4370279064724812E-2</v>
      </c>
    </row>
    <row r="66" spans="1:26" ht="20.100000000000001" customHeight="1" x14ac:dyDescent="0.25">
      <c r="A66" s="24"/>
      <c r="B66" t="s">
        <v>84</v>
      </c>
      <c r="C66" s="10">
        <v>294731</v>
      </c>
      <c r="D66" s="11">
        <v>116660</v>
      </c>
      <c r="E66" s="11">
        <v>81543</v>
      </c>
      <c r="F66" s="11">
        <v>149470</v>
      </c>
      <c r="G66" s="11">
        <v>193943</v>
      </c>
      <c r="H66" s="11">
        <v>143750</v>
      </c>
      <c r="I66" s="35">
        <v>222497.16499999995</v>
      </c>
      <c r="J66" s="12">
        <v>215119.98400000005</v>
      </c>
      <c r="K66" s="11">
        <v>161463.57300000009</v>
      </c>
      <c r="L66" s="161">
        <v>133766.00599999999</v>
      </c>
      <c r="N66" s="77">
        <f t="shared" ref="N66:T66" si="69">C66/C65</f>
        <v>0.98927586044856775</v>
      </c>
      <c r="O66" s="77">
        <f t="shared" si="69"/>
        <v>0.87984192108121151</v>
      </c>
      <c r="P66" s="77">
        <f t="shared" si="69"/>
        <v>0.62681025735633245</v>
      </c>
      <c r="Q66" s="77">
        <f t="shared" si="69"/>
        <v>0.75631995466229485</v>
      </c>
      <c r="R66" s="77">
        <f t="shared" si="69"/>
        <v>0.47106472485621015</v>
      </c>
      <c r="S66" s="77">
        <f t="shared" si="69"/>
        <v>0.78076626437967778</v>
      </c>
      <c r="T66" s="77">
        <f t="shared" si="69"/>
        <v>0.90786472339684077</v>
      </c>
      <c r="U66" s="77">
        <f>J66/J65</f>
        <v>0.84789001399471897</v>
      </c>
      <c r="V66" s="77">
        <f>K66/K65</f>
        <v>0.87914662331860804</v>
      </c>
      <c r="W66" s="325">
        <f>L66/L65</f>
        <v>0.920897550334557</v>
      </c>
      <c r="Y66" s="107">
        <f t="shared" si="57"/>
        <v>-0.17154065455989928</v>
      </c>
      <c r="Z66" s="104">
        <f t="shared" si="58"/>
        <v>4.1750927015948953</v>
      </c>
    </row>
    <row r="67" spans="1:26" ht="20.100000000000001" customHeight="1" thickBot="1" x14ac:dyDescent="0.3">
      <c r="A67" s="24"/>
      <c r="B67" t="s">
        <v>85</v>
      </c>
      <c r="C67" s="10">
        <v>3195</v>
      </c>
      <c r="D67" s="11">
        <v>15932</v>
      </c>
      <c r="E67" s="11">
        <v>48549</v>
      </c>
      <c r="F67" s="11">
        <v>48158</v>
      </c>
      <c r="G67" s="11">
        <v>217769</v>
      </c>
      <c r="H67" s="11">
        <v>40364</v>
      </c>
      <c r="I67" s="35">
        <v>22580.278000000002</v>
      </c>
      <c r="J67" s="12">
        <v>38592.149000000005</v>
      </c>
      <c r="K67" s="11">
        <v>22195.863000000001</v>
      </c>
      <c r="L67" s="161">
        <v>11490.115</v>
      </c>
      <c r="N67" s="77">
        <f t="shared" ref="N67:T67" si="70">C67/C65</f>
        <v>1.0724139551432236E-2</v>
      </c>
      <c r="O67" s="77">
        <f t="shared" si="70"/>
        <v>0.12015807891878846</v>
      </c>
      <c r="P67" s="77">
        <f t="shared" si="70"/>
        <v>0.37318974264366755</v>
      </c>
      <c r="Q67" s="77">
        <f t="shared" si="70"/>
        <v>0.24368004533770518</v>
      </c>
      <c r="R67" s="77">
        <f t="shared" si="70"/>
        <v>0.5289352751437898</v>
      </c>
      <c r="S67" s="77">
        <f t="shared" si="70"/>
        <v>0.2192337356203222</v>
      </c>
      <c r="T67" s="77">
        <f t="shared" si="70"/>
        <v>9.2135276603159302E-2</v>
      </c>
      <c r="U67" s="77">
        <f>J67/J65</f>
        <v>0.15210998600528103</v>
      </c>
      <c r="V67" s="77">
        <f>K67/K65</f>
        <v>0.1208533766813919</v>
      </c>
      <c r="W67" s="325">
        <f>L67/L65</f>
        <v>7.9102449665443025E-2</v>
      </c>
      <c r="Y67" s="105">
        <f t="shared" si="57"/>
        <v>-0.48233078389427797</v>
      </c>
      <c r="Z67" s="104">
        <f t="shared" si="58"/>
        <v>-4.1750927015948873</v>
      </c>
    </row>
    <row r="68" spans="1:26" ht="20.100000000000001" customHeight="1" thickBot="1" x14ac:dyDescent="0.3">
      <c r="A68" s="5" t="s">
        <v>18</v>
      </c>
      <c r="B68" s="6"/>
      <c r="C68" s="13">
        <v>450437</v>
      </c>
      <c r="D68" s="14">
        <v>664202</v>
      </c>
      <c r="E68" s="14">
        <v>1193621</v>
      </c>
      <c r="F68" s="14">
        <v>878489</v>
      </c>
      <c r="G68" s="14">
        <v>374089</v>
      </c>
      <c r="H68" s="14">
        <v>524405</v>
      </c>
      <c r="I68" s="36">
        <v>941920.34800000023</v>
      </c>
      <c r="J68" s="15">
        <v>906029.91999999993</v>
      </c>
      <c r="K68" s="14">
        <v>644509.85199999996</v>
      </c>
      <c r="L68" s="160">
        <v>1237929.3170000003</v>
      </c>
      <c r="N68" s="134">
        <f t="shared" ref="N68:T68" si="71">C68/C92</f>
        <v>1.7907638841181514E-3</v>
      </c>
      <c r="O68" s="134">
        <f t="shared" si="71"/>
        <v>2.3026480154033305E-3</v>
      </c>
      <c r="P68" s="134">
        <f t="shared" si="71"/>
        <v>3.8021169047431852E-3</v>
      </c>
      <c r="Q68" s="134">
        <f t="shared" si="71"/>
        <v>2.5008901757464005E-3</v>
      </c>
      <c r="R68" s="134">
        <f t="shared" si="71"/>
        <v>2.0000512511495756E-3</v>
      </c>
      <c r="S68" s="134">
        <f t="shared" si="71"/>
        <v>2.7947635200672341E-3</v>
      </c>
      <c r="T68" s="134">
        <f t="shared" si="71"/>
        <v>5.0198694012644554E-3</v>
      </c>
      <c r="U68" s="134">
        <f>J68/J92</f>
        <v>2.6724658716140706E-3</v>
      </c>
      <c r="V68" s="134">
        <f>K68/K92</f>
        <v>2.5994023447876349E-3</v>
      </c>
      <c r="W68" s="324">
        <f>L68/L92</f>
        <v>3.383580874017226E-3</v>
      </c>
      <c r="Y68" s="102">
        <f t="shared" si="57"/>
        <v>0.92072985875784619</v>
      </c>
      <c r="Z68" s="101">
        <f t="shared" si="58"/>
        <v>7.8417852922959108E-2</v>
      </c>
    </row>
    <row r="69" spans="1:26" ht="20.100000000000001" customHeight="1" x14ac:dyDescent="0.25">
      <c r="A69" s="24"/>
      <c r="B69" t="s">
        <v>84</v>
      </c>
      <c r="C69" s="10">
        <v>99201</v>
      </c>
      <c r="D69" s="11">
        <v>72764</v>
      </c>
      <c r="E69" s="11">
        <v>168245</v>
      </c>
      <c r="F69" s="11">
        <v>116918</v>
      </c>
      <c r="G69" s="11">
        <v>93762</v>
      </c>
      <c r="H69" s="11">
        <v>123610</v>
      </c>
      <c r="I69" s="35">
        <v>224567.09</v>
      </c>
      <c r="J69" s="12">
        <v>233086.50000000006</v>
      </c>
      <c r="K69" s="11">
        <v>167352.136</v>
      </c>
      <c r="L69" s="161">
        <v>353653.2350000001</v>
      </c>
      <c r="N69" s="77">
        <f t="shared" ref="N69:T69" si="72">C69/C68</f>
        <v>0.22023279615129307</v>
      </c>
      <c r="O69" s="77">
        <f t="shared" si="72"/>
        <v>0.10955101008428159</v>
      </c>
      <c r="P69" s="77">
        <f t="shared" si="72"/>
        <v>0.14095345172378837</v>
      </c>
      <c r="Q69" s="77">
        <f t="shared" si="72"/>
        <v>0.1330898850184806</v>
      </c>
      <c r="R69" s="77">
        <f t="shared" si="72"/>
        <v>0.25064089026942787</v>
      </c>
      <c r="S69" s="77">
        <f t="shared" si="72"/>
        <v>0.23571476244505679</v>
      </c>
      <c r="T69" s="77">
        <f t="shared" si="72"/>
        <v>0.23841409783409834</v>
      </c>
      <c r="U69" s="77">
        <f>J69/J68</f>
        <v>0.25726137167743873</v>
      </c>
      <c r="V69" s="77">
        <f>K69/K68</f>
        <v>0.25965799511160925</v>
      </c>
      <c r="W69" s="325">
        <f>L69/L68</f>
        <v>0.28568128256065856</v>
      </c>
      <c r="Y69" s="107">
        <f t="shared" si="57"/>
        <v>1.1132280916928368</v>
      </c>
      <c r="Z69" s="104">
        <f t="shared" si="58"/>
        <v>2.6023287449049306</v>
      </c>
    </row>
    <row r="70" spans="1:26" ht="20.100000000000001" customHeight="1" thickBot="1" x14ac:dyDescent="0.3">
      <c r="A70" s="24"/>
      <c r="B70" t="s">
        <v>85</v>
      </c>
      <c r="C70" s="10">
        <v>351236</v>
      </c>
      <c r="D70" s="11">
        <v>591438</v>
      </c>
      <c r="E70" s="11">
        <v>1025376</v>
      </c>
      <c r="F70" s="11">
        <v>761571</v>
      </c>
      <c r="G70" s="11">
        <v>280327</v>
      </c>
      <c r="H70" s="11">
        <v>400795</v>
      </c>
      <c r="I70" s="35">
        <v>717353.25800000026</v>
      </c>
      <c r="J70" s="12">
        <v>672943.41999999981</v>
      </c>
      <c r="K70" s="11">
        <v>477157.71600000001</v>
      </c>
      <c r="L70" s="161">
        <v>884276.08200000017</v>
      </c>
      <c r="N70" s="77">
        <f t="shared" ref="N70:T70" si="73">C70/C68</f>
        <v>0.7797672038487069</v>
      </c>
      <c r="O70" s="77">
        <f t="shared" si="73"/>
        <v>0.89044898991571841</v>
      </c>
      <c r="P70" s="77">
        <f t="shared" si="73"/>
        <v>0.85904654827621163</v>
      </c>
      <c r="Q70" s="77">
        <f t="shared" si="73"/>
        <v>0.86691011498151938</v>
      </c>
      <c r="R70" s="77">
        <f t="shared" si="73"/>
        <v>0.74935910973057218</v>
      </c>
      <c r="S70" s="77">
        <f t="shared" si="73"/>
        <v>0.76428523755494326</v>
      </c>
      <c r="T70" s="77">
        <f t="shared" si="73"/>
        <v>0.76158590216590172</v>
      </c>
      <c r="U70" s="77">
        <f>J70/J68</f>
        <v>0.74273862832256121</v>
      </c>
      <c r="V70" s="77">
        <f>K70/K68</f>
        <v>0.74034200488839086</v>
      </c>
      <c r="W70" s="325">
        <f>L70/L68</f>
        <v>0.7143187174393415</v>
      </c>
      <c r="Y70" s="105">
        <f t="shared" si="57"/>
        <v>0.85321551417603014</v>
      </c>
      <c r="Z70" s="104">
        <f t="shared" si="58"/>
        <v>-2.6023287449049359</v>
      </c>
    </row>
    <row r="71" spans="1:26" ht="20.100000000000001" customHeight="1" thickBot="1" x14ac:dyDescent="0.3">
      <c r="A71" s="5" t="s">
        <v>19</v>
      </c>
      <c r="B71" s="6"/>
      <c r="C71" s="13">
        <v>22521987</v>
      </c>
      <c r="D71" s="14">
        <v>17563156</v>
      </c>
      <c r="E71" s="14">
        <v>16636857</v>
      </c>
      <c r="F71" s="14">
        <v>17822821</v>
      </c>
      <c r="G71" s="14">
        <v>9399875</v>
      </c>
      <c r="H71" s="14">
        <v>8088937</v>
      </c>
      <c r="I71" s="36">
        <v>17039001.548</v>
      </c>
      <c r="J71" s="15">
        <v>19064988.663000003</v>
      </c>
      <c r="K71" s="14">
        <v>14184232.341</v>
      </c>
      <c r="L71" s="160">
        <v>18604986.776999999</v>
      </c>
      <c r="N71" s="134">
        <f t="shared" ref="N71:T71" si="74">C71/C92</f>
        <v>8.9538738865098805E-2</v>
      </c>
      <c r="O71" s="134">
        <f t="shared" si="74"/>
        <v>6.0887751478645197E-2</v>
      </c>
      <c r="P71" s="134">
        <f t="shared" si="74"/>
        <v>5.2994438973086935E-2</v>
      </c>
      <c r="Q71" s="134">
        <f t="shared" si="74"/>
        <v>5.0738162848921999E-2</v>
      </c>
      <c r="R71" s="134">
        <f t="shared" si="74"/>
        <v>5.0256040018283391E-2</v>
      </c>
      <c r="S71" s="134">
        <f t="shared" si="74"/>
        <v>4.3109173336871483E-2</v>
      </c>
      <c r="T71" s="134">
        <f t="shared" si="74"/>
        <v>9.0807638544509781E-2</v>
      </c>
      <c r="U71" s="134">
        <f>J71/J92</f>
        <v>5.623493266599483E-2</v>
      </c>
      <c r="V71" s="134">
        <f>K71/K92</f>
        <v>5.7207080220409115E-2</v>
      </c>
      <c r="W71" s="324">
        <f>L71/L92</f>
        <v>5.0852238940876926E-2</v>
      </c>
      <c r="Y71" s="102">
        <f t="shared" si="57"/>
        <v>0.31166680929370139</v>
      </c>
      <c r="Z71" s="101">
        <f t="shared" si="58"/>
        <v>-0.63548412795321885</v>
      </c>
    </row>
    <row r="72" spans="1:26" ht="20.100000000000001" customHeight="1" x14ac:dyDescent="0.25">
      <c r="A72" s="24"/>
      <c r="B72" t="s">
        <v>84</v>
      </c>
      <c r="C72" s="10">
        <v>2470578</v>
      </c>
      <c r="D72" s="11">
        <v>917698</v>
      </c>
      <c r="E72" s="11">
        <v>2916149</v>
      </c>
      <c r="F72" s="11">
        <v>3485556</v>
      </c>
      <c r="G72" s="11">
        <v>1852665</v>
      </c>
      <c r="H72" s="11">
        <v>1629323</v>
      </c>
      <c r="I72" s="35">
        <v>2111358.6839999994</v>
      </c>
      <c r="J72" s="12">
        <v>1777664.2489999998</v>
      </c>
      <c r="K72" s="11">
        <v>1337643.1640000001</v>
      </c>
      <c r="L72" s="161">
        <v>691656.96700000006</v>
      </c>
      <c r="N72" s="77">
        <f t="shared" ref="N72:T72" si="75">C72/C71</f>
        <v>0.109696271470186</v>
      </c>
      <c r="O72" s="77">
        <f t="shared" si="75"/>
        <v>5.2251315196425972E-2</v>
      </c>
      <c r="P72" s="77">
        <f t="shared" si="75"/>
        <v>0.1752824466784802</v>
      </c>
      <c r="Q72" s="77">
        <f t="shared" si="75"/>
        <v>0.19556702050702299</v>
      </c>
      <c r="R72" s="77">
        <f t="shared" si="75"/>
        <v>0.19709464221598691</v>
      </c>
      <c r="S72" s="77">
        <f t="shared" si="75"/>
        <v>0.201426095913468</v>
      </c>
      <c r="T72" s="77">
        <f t="shared" si="75"/>
        <v>0.12391328670592357</v>
      </c>
      <c r="U72" s="77">
        <f>J72/J71</f>
        <v>9.3242344929895832E-2</v>
      </c>
      <c r="V72" s="77">
        <f>K72/K71</f>
        <v>9.430493888157046E-2</v>
      </c>
      <c r="W72" s="325">
        <f>L72/L71</f>
        <v>3.7175891350540793E-2</v>
      </c>
      <c r="Y72" s="107">
        <f t="shared" si="57"/>
        <v>-0.48292864224587778</v>
      </c>
      <c r="Z72" s="104">
        <f t="shared" si="58"/>
        <v>-5.7129047531029666</v>
      </c>
    </row>
    <row r="73" spans="1:26" ht="20.100000000000001" customHeight="1" thickBot="1" x14ac:dyDescent="0.3">
      <c r="A73" s="24"/>
      <c r="B73" t="s">
        <v>85</v>
      </c>
      <c r="C73" s="10">
        <v>20051409</v>
      </c>
      <c r="D73" s="11">
        <v>16645458</v>
      </c>
      <c r="E73" s="11">
        <v>13720708</v>
      </c>
      <c r="F73" s="11">
        <v>14337265</v>
      </c>
      <c r="G73" s="11">
        <v>7547210</v>
      </c>
      <c r="H73" s="11">
        <v>6459614</v>
      </c>
      <c r="I73" s="35">
        <v>14927642.864</v>
      </c>
      <c r="J73" s="12">
        <v>17287324.414000001</v>
      </c>
      <c r="K73" s="11">
        <v>12846589.176999999</v>
      </c>
      <c r="L73" s="161">
        <v>17913329.809999999</v>
      </c>
      <c r="N73" s="77">
        <f t="shared" ref="N73:T73" si="76">C73/C71</f>
        <v>0.89030372852981399</v>
      </c>
      <c r="O73" s="77">
        <f t="shared" si="76"/>
        <v>0.94774868480357399</v>
      </c>
      <c r="P73" s="77">
        <f t="shared" si="76"/>
        <v>0.82471755332151986</v>
      </c>
      <c r="Q73" s="77">
        <f t="shared" si="76"/>
        <v>0.80443297949297699</v>
      </c>
      <c r="R73" s="77">
        <f t="shared" si="76"/>
        <v>0.80290535778401306</v>
      </c>
      <c r="S73" s="77">
        <f t="shared" si="76"/>
        <v>0.79857390408653206</v>
      </c>
      <c r="T73" s="77">
        <f t="shared" si="76"/>
        <v>0.87608671329407639</v>
      </c>
      <c r="U73" s="77">
        <f>J73/J71</f>
        <v>0.90675765507010408</v>
      </c>
      <c r="V73" s="77">
        <f>K73/K71</f>
        <v>0.90569506111842946</v>
      </c>
      <c r="W73" s="325">
        <f>L73/L71</f>
        <v>0.96282410864945922</v>
      </c>
      <c r="Y73" s="105">
        <f t="shared" si="57"/>
        <v>0.39440356994300729</v>
      </c>
      <c r="Z73" s="104">
        <f t="shared" si="58"/>
        <v>5.7129047531029764</v>
      </c>
    </row>
    <row r="74" spans="1:26" ht="20.100000000000001" customHeight="1" thickBot="1" x14ac:dyDescent="0.3">
      <c r="A74" s="5" t="s">
        <v>83</v>
      </c>
      <c r="B74" s="6"/>
      <c r="C74" s="13">
        <v>1028353</v>
      </c>
      <c r="D74" s="14">
        <v>1315033</v>
      </c>
      <c r="E74" s="14">
        <v>2781088</v>
      </c>
      <c r="F74" s="14">
        <v>4402111</v>
      </c>
      <c r="G74" s="14">
        <v>3599184</v>
      </c>
      <c r="H74" s="14">
        <v>2897116</v>
      </c>
      <c r="I74" s="36">
        <v>3738954.0350000011</v>
      </c>
      <c r="J74" s="15">
        <v>4613919.2560000019</v>
      </c>
      <c r="K74" s="14">
        <v>3230698.7870000009</v>
      </c>
      <c r="L74" s="160">
        <v>6706068.940999995</v>
      </c>
      <c r="N74" s="134">
        <f t="shared" ref="N74:T74" si="77">C74/C92</f>
        <v>4.0883351334915947E-3</v>
      </c>
      <c r="O74" s="134">
        <f t="shared" si="77"/>
        <v>4.5589415985496703E-3</v>
      </c>
      <c r="P74" s="134">
        <f t="shared" si="77"/>
        <v>8.8587765282098895E-3</v>
      </c>
      <c r="Q74" s="134">
        <f t="shared" si="77"/>
        <v>1.2531968132150958E-2</v>
      </c>
      <c r="R74" s="134">
        <f t="shared" si="77"/>
        <v>1.924288728702938E-2</v>
      </c>
      <c r="S74" s="134">
        <f t="shared" si="77"/>
        <v>1.5439887320302256E-2</v>
      </c>
      <c r="T74" s="134">
        <f t="shared" si="77"/>
        <v>1.9926378056152546E-2</v>
      </c>
      <c r="U74" s="134">
        <f>J74/J92</f>
        <v>1.3609420035535903E-2</v>
      </c>
      <c r="V74" s="134">
        <f>K74/K92</f>
        <v>1.3029879956327449E-2</v>
      </c>
      <c r="W74" s="324">
        <f>L74/L92</f>
        <v>1.832942018337266E-2</v>
      </c>
      <c r="Y74" s="102">
        <f t="shared" si="57"/>
        <v>1.0757332648851468</v>
      </c>
      <c r="Z74" s="101">
        <f t="shared" si="58"/>
        <v>0.52995402270452108</v>
      </c>
    </row>
    <row r="75" spans="1:26" ht="20.100000000000001" customHeight="1" x14ac:dyDescent="0.25">
      <c r="A75" s="24"/>
      <c r="B75" t="s">
        <v>84</v>
      </c>
      <c r="C75" s="10">
        <v>25704</v>
      </c>
      <c r="D75" s="11">
        <v>77753</v>
      </c>
      <c r="E75" s="11">
        <v>1221353</v>
      </c>
      <c r="F75" s="11">
        <v>676255</v>
      </c>
      <c r="G75" s="11">
        <v>307849</v>
      </c>
      <c r="H75" s="11">
        <v>223838</v>
      </c>
      <c r="I75" s="35">
        <v>214357.22699999998</v>
      </c>
      <c r="J75" s="12">
        <v>164940.41099999999</v>
      </c>
      <c r="K75" s="11">
        <v>103032.90999999997</v>
      </c>
      <c r="L75" s="161">
        <v>262805.73499999999</v>
      </c>
      <c r="N75" s="77">
        <f t="shared" ref="N75:T75" si="78">C75/C74</f>
        <v>2.499530803138611E-2</v>
      </c>
      <c r="O75" s="77">
        <f t="shared" si="78"/>
        <v>5.9126272876802333E-2</v>
      </c>
      <c r="P75" s="77">
        <f t="shared" si="78"/>
        <v>0.43916373735746583</v>
      </c>
      <c r="Q75" s="77">
        <f t="shared" si="78"/>
        <v>0.15362061520029821</v>
      </c>
      <c r="R75" s="77">
        <f t="shared" si="78"/>
        <v>8.5532998590791692E-2</v>
      </c>
      <c r="S75" s="77">
        <f t="shared" si="78"/>
        <v>7.7262353319646163E-2</v>
      </c>
      <c r="T75" s="77">
        <f t="shared" si="78"/>
        <v>5.733080027018838E-2</v>
      </c>
      <c r="U75" s="77">
        <f>J75/J74</f>
        <v>3.5748438983952587E-2</v>
      </c>
      <c r="V75" s="77">
        <f>K75/K74</f>
        <v>3.1891834179835578E-2</v>
      </c>
      <c r="W75" s="325">
        <f>L75/L74</f>
        <v>3.9189238481167621E-2</v>
      </c>
      <c r="Y75" s="107">
        <f t="shared" si="57"/>
        <v>1.5506970054519478</v>
      </c>
      <c r="Z75" s="104">
        <f t="shared" si="58"/>
        <v>0.72974043013320433</v>
      </c>
    </row>
    <row r="76" spans="1:26" ht="20.100000000000001" customHeight="1" thickBot="1" x14ac:dyDescent="0.3">
      <c r="A76" s="24"/>
      <c r="B76" t="s">
        <v>85</v>
      </c>
      <c r="C76" s="10">
        <v>1002649</v>
      </c>
      <c r="D76" s="11">
        <v>1237280</v>
      </c>
      <c r="E76" s="11">
        <v>1559735</v>
      </c>
      <c r="F76" s="11">
        <v>3725856</v>
      </c>
      <c r="G76" s="11">
        <v>3291335</v>
      </c>
      <c r="H76" s="11">
        <v>2673278</v>
      </c>
      <c r="I76" s="35">
        <v>3524596.8080000011</v>
      </c>
      <c r="J76" s="12">
        <v>4448978.8450000016</v>
      </c>
      <c r="K76" s="11">
        <v>3127665.8770000008</v>
      </c>
      <c r="L76" s="161">
        <v>6443263.2059999947</v>
      </c>
      <c r="N76" s="77">
        <f t="shared" ref="N76:T76" si="79">C76/C74</f>
        <v>0.97500469196861395</v>
      </c>
      <c r="O76" s="77">
        <f t="shared" si="79"/>
        <v>0.94087372712319772</v>
      </c>
      <c r="P76" s="77">
        <f t="shared" si="79"/>
        <v>0.56083626264253417</v>
      </c>
      <c r="Q76" s="77">
        <f t="shared" si="79"/>
        <v>0.84637938479970176</v>
      </c>
      <c r="R76" s="77">
        <f t="shared" si="79"/>
        <v>0.91446700140920834</v>
      </c>
      <c r="S76" s="77">
        <f t="shared" si="79"/>
        <v>0.92273764668035385</v>
      </c>
      <c r="T76" s="77">
        <f t="shared" si="79"/>
        <v>0.94266919972981167</v>
      </c>
      <c r="U76" s="77">
        <f>J76/J74</f>
        <v>0.96425156101604736</v>
      </c>
      <c r="V76" s="77">
        <f>K76/K74</f>
        <v>0.96810816582016435</v>
      </c>
      <c r="W76" s="325">
        <f>L76/L74</f>
        <v>0.96081076151883238</v>
      </c>
      <c r="Y76" s="105">
        <f t="shared" si="57"/>
        <v>1.0600868057492936</v>
      </c>
      <c r="Z76" s="104">
        <f t="shared" si="58"/>
        <v>-0.72974043013319667</v>
      </c>
    </row>
    <row r="77" spans="1:26" ht="20.100000000000001" customHeight="1" thickBot="1" x14ac:dyDescent="0.3">
      <c r="A77" s="5" t="s">
        <v>9</v>
      </c>
      <c r="B77" s="6"/>
      <c r="C77" s="13">
        <v>7851825</v>
      </c>
      <c r="D77" s="14">
        <v>8951873</v>
      </c>
      <c r="E77" s="14">
        <v>10247540</v>
      </c>
      <c r="F77" s="14">
        <v>8485256</v>
      </c>
      <c r="G77" s="14">
        <v>3393417</v>
      </c>
      <c r="H77" s="14">
        <v>7405766</v>
      </c>
      <c r="I77" s="36">
        <v>13753409.520999998</v>
      </c>
      <c r="J77" s="15">
        <v>12047109.570999999</v>
      </c>
      <c r="K77" s="14">
        <v>9270029.680999998</v>
      </c>
      <c r="L77" s="160">
        <v>9807885.0110000018</v>
      </c>
      <c r="N77" s="134">
        <f t="shared" ref="N77:T77" si="80">C77/C92</f>
        <v>3.121582959307518E-2</v>
      </c>
      <c r="O77" s="134">
        <f t="shared" si="80"/>
        <v>3.1034252527984949E-2</v>
      </c>
      <c r="P77" s="134">
        <f t="shared" si="80"/>
        <v>3.2642141069930894E-2</v>
      </c>
      <c r="Q77" s="134">
        <f t="shared" si="80"/>
        <v>2.415590106318144E-2</v>
      </c>
      <c r="R77" s="134">
        <f t="shared" si="80"/>
        <v>1.814276259532421E-2</v>
      </c>
      <c r="S77" s="134">
        <f t="shared" si="80"/>
        <v>3.9468282443825366E-2</v>
      </c>
      <c r="T77" s="134">
        <f t="shared" si="80"/>
        <v>7.3297407539949552E-2</v>
      </c>
      <c r="U77" s="134">
        <f>J77/J92</f>
        <v>3.5534686514649236E-2</v>
      </c>
      <c r="V77" s="134">
        <f>K77/K92</f>
        <v>3.7387383318141065E-2</v>
      </c>
      <c r="W77" s="324">
        <f>L77/L92</f>
        <v>2.6807485437215662E-2</v>
      </c>
      <c r="Y77" s="102">
        <f t="shared" si="57"/>
        <v>5.8020885424175148E-2</v>
      </c>
      <c r="Z77" s="101">
        <f t="shared" si="58"/>
        <v>-1.0579897880925404</v>
      </c>
    </row>
    <row r="78" spans="1:26" ht="20.100000000000001" customHeight="1" x14ac:dyDescent="0.25">
      <c r="A78" s="24"/>
      <c r="B78" t="s">
        <v>84</v>
      </c>
      <c r="C78" s="10">
        <v>6139353</v>
      </c>
      <c r="D78" s="11">
        <v>7845497</v>
      </c>
      <c r="E78" s="11">
        <v>8965090</v>
      </c>
      <c r="F78" s="11">
        <v>6764909</v>
      </c>
      <c r="G78" s="11">
        <v>2835813</v>
      </c>
      <c r="H78" s="11">
        <v>5404456</v>
      </c>
      <c r="I78" s="35">
        <v>10938748.170999998</v>
      </c>
      <c r="J78" s="12">
        <v>8917597.4279999994</v>
      </c>
      <c r="K78" s="11">
        <v>6825151.4699999979</v>
      </c>
      <c r="L78" s="161">
        <v>7778975.9000000013</v>
      </c>
      <c r="N78" s="77">
        <f t="shared" ref="N78:T78" si="81">C78/C77</f>
        <v>0.78190140508735229</v>
      </c>
      <c r="O78" s="77">
        <f t="shared" si="81"/>
        <v>0.87640843430196114</v>
      </c>
      <c r="P78" s="77">
        <f t="shared" si="81"/>
        <v>0.87485289152323387</v>
      </c>
      <c r="Q78" s="77">
        <f t="shared" si="81"/>
        <v>0.79725455543120916</v>
      </c>
      <c r="R78" s="77">
        <f t="shared" si="81"/>
        <v>0.8356806723134822</v>
      </c>
      <c r="S78" s="77">
        <f t="shared" si="81"/>
        <v>0.72976326824260984</v>
      </c>
      <c r="T78" s="77">
        <f t="shared" si="81"/>
        <v>0.79534810290478808</v>
      </c>
      <c r="U78" s="77">
        <f>J78/J77</f>
        <v>0.74022713709407839</v>
      </c>
      <c r="V78" s="77">
        <f>K78/K77</f>
        <v>0.73625993711637605</v>
      </c>
      <c r="W78" s="325">
        <f>L78/L77</f>
        <v>0.79313490026397293</v>
      </c>
      <c r="Y78" s="107">
        <f t="shared" si="57"/>
        <v>0.13975139367859388</v>
      </c>
      <c r="Z78" s="104">
        <f t="shared" si="58"/>
        <v>5.687496314759688</v>
      </c>
    </row>
    <row r="79" spans="1:26" ht="20.100000000000001" customHeight="1" thickBot="1" x14ac:dyDescent="0.3">
      <c r="A79" s="24"/>
      <c r="B79" t="s">
        <v>85</v>
      </c>
      <c r="C79" s="10">
        <v>1712472</v>
      </c>
      <c r="D79" s="11">
        <v>1106376</v>
      </c>
      <c r="E79" s="11">
        <v>1282450</v>
      </c>
      <c r="F79" s="11">
        <v>1720347</v>
      </c>
      <c r="G79" s="11">
        <v>557604</v>
      </c>
      <c r="H79" s="11">
        <v>2001310</v>
      </c>
      <c r="I79" s="35">
        <v>2814661.35</v>
      </c>
      <c r="J79" s="12">
        <v>3129512.1429999988</v>
      </c>
      <c r="K79" s="11">
        <v>2444878.2109999997</v>
      </c>
      <c r="L79" s="161">
        <v>2028909.1110000003</v>
      </c>
      <c r="N79" s="77">
        <f t="shared" ref="N79:T79" si="82">C79/C77</f>
        <v>0.21809859491264769</v>
      </c>
      <c r="O79" s="77">
        <f t="shared" si="82"/>
        <v>0.12359156569803884</v>
      </c>
      <c r="P79" s="77">
        <f t="shared" si="82"/>
        <v>0.12514710847676613</v>
      </c>
      <c r="Q79" s="77">
        <f t="shared" si="82"/>
        <v>0.20274544456879084</v>
      </c>
      <c r="R79" s="77">
        <f t="shared" si="82"/>
        <v>0.16431932768651775</v>
      </c>
      <c r="S79" s="77">
        <f t="shared" si="82"/>
        <v>0.2702367317573901</v>
      </c>
      <c r="T79" s="77">
        <f t="shared" si="82"/>
        <v>0.20465189709521198</v>
      </c>
      <c r="U79" s="77">
        <f>J79/J77</f>
        <v>0.25977286290592161</v>
      </c>
      <c r="V79" s="77">
        <f>K79/K77</f>
        <v>0.26374006288362389</v>
      </c>
      <c r="W79" s="325">
        <f>L79/L77</f>
        <v>0.20686509973602707</v>
      </c>
      <c r="Y79" s="105">
        <f t="shared" si="57"/>
        <v>-0.1701389861173741</v>
      </c>
      <c r="Z79" s="104">
        <f t="shared" si="58"/>
        <v>-5.6874963147596826</v>
      </c>
    </row>
    <row r="80" spans="1:26" ht="20.100000000000001" customHeight="1" thickBot="1" x14ac:dyDescent="0.3">
      <c r="A80" s="5" t="s">
        <v>12</v>
      </c>
      <c r="B80" s="6"/>
      <c r="C80" s="13">
        <v>9409422</v>
      </c>
      <c r="D80" s="14">
        <v>10124791</v>
      </c>
      <c r="E80" s="14">
        <v>9134337</v>
      </c>
      <c r="F80" s="14">
        <v>17452801</v>
      </c>
      <c r="G80" s="14">
        <v>10781989</v>
      </c>
      <c r="H80" s="14">
        <v>10162431</v>
      </c>
      <c r="I80" s="36">
        <v>17156286.374000002</v>
      </c>
      <c r="J80" s="15">
        <v>17861559.949000012</v>
      </c>
      <c r="K80" s="14">
        <v>13030247.696</v>
      </c>
      <c r="L80" s="160">
        <v>16410356.049999999</v>
      </c>
      <c r="N80" s="134">
        <f t="shared" ref="N80:T80" si="83">C80/C92</f>
        <v>3.7408234865312542E-2</v>
      </c>
      <c r="O80" s="134">
        <f t="shared" si="83"/>
        <v>3.5100511444595923E-2</v>
      </c>
      <c r="P80" s="134">
        <f t="shared" si="83"/>
        <v>2.9096184736462541E-2</v>
      </c>
      <c r="Q80" s="134">
        <f t="shared" si="83"/>
        <v>4.968478667366006E-2</v>
      </c>
      <c r="R80" s="134">
        <f t="shared" si="83"/>
        <v>5.7645454930059313E-2</v>
      </c>
      <c r="S80" s="134">
        <f t="shared" si="83"/>
        <v>5.4159650335142459E-2</v>
      </c>
      <c r="T80" s="134">
        <f t="shared" si="83"/>
        <v>9.1432696183958967E-2</v>
      </c>
      <c r="U80" s="134">
        <f>J80/J92</f>
        <v>5.2685246175414716E-2</v>
      </c>
      <c r="V80" s="134">
        <f>K80/K92</f>
        <v>5.2552891641672032E-2</v>
      </c>
      <c r="W80" s="324">
        <f>L80/L92</f>
        <v>4.4853745770521126E-2</v>
      </c>
      <c r="Y80" s="102">
        <f t="shared" si="57"/>
        <v>0.2594047659614036</v>
      </c>
      <c r="Z80" s="101">
        <f t="shared" si="58"/>
        <v>-0.76991458711509053</v>
      </c>
    </row>
    <row r="81" spans="1:26" ht="20.100000000000001" customHeight="1" x14ac:dyDescent="0.25">
      <c r="A81" s="24"/>
      <c r="B81" t="s">
        <v>84</v>
      </c>
      <c r="C81" s="10">
        <v>8254834</v>
      </c>
      <c r="D81" s="11">
        <v>8921133</v>
      </c>
      <c r="E81" s="11">
        <v>7992308</v>
      </c>
      <c r="F81" s="11">
        <v>15683494</v>
      </c>
      <c r="G81" s="11">
        <v>9586764</v>
      </c>
      <c r="H81" s="11">
        <v>9047176</v>
      </c>
      <c r="I81" s="35">
        <v>16227159.618000001</v>
      </c>
      <c r="J81" s="12">
        <v>16457013.214000013</v>
      </c>
      <c r="K81" s="11">
        <v>11990000.896</v>
      </c>
      <c r="L81" s="161">
        <v>15007823.043</v>
      </c>
      <c r="N81" s="77">
        <f t="shared" ref="N81:T81" si="84">C81/C80</f>
        <v>0.8772944820627665</v>
      </c>
      <c r="O81" s="77">
        <f t="shared" si="84"/>
        <v>0.88111774356626227</v>
      </c>
      <c r="P81" s="77">
        <f t="shared" si="84"/>
        <v>0.87497406763074326</v>
      </c>
      <c r="Q81" s="77">
        <f t="shared" si="84"/>
        <v>0.89862332126516542</v>
      </c>
      <c r="R81" s="77">
        <f t="shared" si="84"/>
        <v>0.8891461491938083</v>
      </c>
      <c r="S81" s="77">
        <f t="shared" si="84"/>
        <v>0.89025706546002625</v>
      </c>
      <c r="T81" s="77">
        <f t="shared" si="84"/>
        <v>0.94584336401564895</v>
      </c>
      <c r="U81" s="77">
        <f>J81/J80</f>
        <v>0.92136483381012679</v>
      </c>
      <c r="V81" s="77">
        <f>K81/K80</f>
        <v>0.92016676702781841</v>
      </c>
      <c r="W81" s="325">
        <f>L81/L80</f>
        <v>0.91453366382017043</v>
      </c>
      <c r="Y81" s="107">
        <f t="shared" si="57"/>
        <v>0.25169490587834564</v>
      </c>
      <c r="Z81" s="104">
        <f t="shared" si="58"/>
        <v>-0.56331032076479826</v>
      </c>
    </row>
    <row r="82" spans="1:26" ht="20.100000000000001" customHeight="1" thickBot="1" x14ac:dyDescent="0.3">
      <c r="A82" s="24"/>
      <c r="B82" t="s">
        <v>85</v>
      </c>
      <c r="C82" s="10">
        <v>1154588</v>
      </c>
      <c r="D82" s="11">
        <v>1203658</v>
      </c>
      <c r="E82" s="11">
        <v>1142029</v>
      </c>
      <c r="F82" s="11">
        <v>1769307</v>
      </c>
      <c r="G82" s="11">
        <v>1195225</v>
      </c>
      <c r="H82" s="11">
        <v>1115255</v>
      </c>
      <c r="I82" s="35">
        <v>929126.75599999994</v>
      </c>
      <c r="J82" s="12">
        <v>1404546.7349999999</v>
      </c>
      <c r="K82" s="11">
        <v>1040246.8000000004</v>
      </c>
      <c r="L82" s="161">
        <v>1402533.007</v>
      </c>
      <c r="N82" s="77">
        <f t="shared" ref="N82:T82" si="85">C82/C80</f>
        <v>0.12270551793723355</v>
      </c>
      <c r="O82" s="77">
        <f t="shared" si="85"/>
        <v>0.11888225643373775</v>
      </c>
      <c r="P82" s="77">
        <f t="shared" si="85"/>
        <v>0.1250259323692568</v>
      </c>
      <c r="Q82" s="77">
        <f t="shared" si="85"/>
        <v>0.10137667873483459</v>
      </c>
      <c r="R82" s="77">
        <f t="shared" si="85"/>
        <v>0.1108538508061917</v>
      </c>
      <c r="S82" s="77">
        <f t="shared" si="85"/>
        <v>0.10974293453997375</v>
      </c>
      <c r="T82" s="77">
        <f t="shared" si="85"/>
        <v>5.415663598435104E-2</v>
      </c>
      <c r="U82" s="77">
        <f>J82/J80</f>
        <v>7.8635166189873248E-2</v>
      </c>
      <c r="V82" s="77">
        <f>K82/K80</f>
        <v>7.9833232972181589E-2</v>
      </c>
      <c r="W82" s="325">
        <f>L82/L80</f>
        <v>8.5466336179829572E-2</v>
      </c>
      <c r="Y82" s="105">
        <f t="shared" si="57"/>
        <v>0.34826947508994927</v>
      </c>
      <c r="Z82" s="104">
        <f t="shared" si="58"/>
        <v>0.56331032076479826</v>
      </c>
    </row>
    <row r="83" spans="1:26" ht="20.100000000000001" customHeight="1" thickBot="1" x14ac:dyDescent="0.3">
      <c r="A83" s="5" t="s">
        <v>11</v>
      </c>
      <c r="B83" s="6"/>
      <c r="C83" s="13">
        <v>15620227</v>
      </c>
      <c r="D83" s="14">
        <v>15852269</v>
      </c>
      <c r="E83" s="14">
        <v>16954742</v>
      </c>
      <c r="F83" s="14">
        <v>23629836</v>
      </c>
      <c r="G83" s="14">
        <v>12564521</v>
      </c>
      <c r="H83" s="14">
        <v>12331357</v>
      </c>
      <c r="I83" s="36">
        <v>20805640.636000004</v>
      </c>
      <c r="J83" s="15">
        <v>22313700.167999994</v>
      </c>
      <c r="K83" s="14">
        <v>16185375.007999998</v>
      </c>
      <c r="L83" s="160">
        <v>25144688.342</v>
      </c>
      <c r="N83" s="134">
        <f t="shared" ref="N83:T83" si="86">C83/C92</f>
        <v>6.2100001494831067E-2</v>
      </c>
      <c r="O83" s="134">
        <f t="shared" si="86"/>
        <v>5.4956467689783739E-2</v>
      </c>
      <c r="P83" s="134">
        <f t="shared" si="86"/>
        <v>5.4007018286172319E-2</v>
      </c>
      <c r="Q83" s="134">
        <f t="shared" si="86"/>
        <v>6.7269623987208288E-2</v>
      </c>
      <c r="R83" s="134">
        <f t="shared" si="86"/>
        <v>6.7175687994421418E-2</v>
      </c>
      <c r="S83" s="134">
        <f t="shared" si="86"/>
        <v>6.5718722545600683E-2</v>
      </c>
      <c r="T83" s="134">
        <f t="shared" si="86"/>
        <v>0.11088156129562744</v>
      </c>
      <c r="U83" s="134">
        <f>J83/J92</f>
        <v>6.5817475617592353E-2</v>
      </c>
      <c r="V83" s="134">
        <f>K83/K92</f>
        <v>6.5277980804337471E-2</v>
      </c>
      <c r="W83" s="324">
        <f>L83/L92</f>
        <v>6.8726934073502596E-2</v>
      </c>
      <c r="Y83" s="102">
        <f t="shared" si="57"/>
        <v>0.55354375969488834</v>
      </c>
      <c r="Z83" s="101">
        <f t="shared" si="58"/>
        <v>0.34489532691651253</v>
      </c>
    </row>
    <row r="84" spans="1:26" ht="20.100000000000001" customHeight="1" x14ac:dyDescent="0.25">
      <c r="A84" s="24"/>
      <c r="B84" t="s">
        <v>84</v>
      </c>
      <c r="C84" s="10">
        <v>13946630</v>
      </c>
      <c r="D84" s="11">
        <v>14303160</v>
      </c>
      <c r="E84" s="11">
        <v>15432714</v>
      </c>
      <c r="F84" s="11">
        <v>20351055</v>
      </c>
      <c r="G84" s="11">
        <v>10928410</v>
      </c>
      <c r="H84" s="11">
        <v>10687812</v>
      </c>
      <c r="I84" s="35">
        <v>18489644.921000004</v>
      </c>
      <c r="J84" s="12">
        <v>19882276.862999994</v>
      </c>
      <c r="K84" s="11">
        <v>14458184.801999997</v>
      </c>
      <c r="L84" s="161">
        <v>22328262.306000002</v>
      </c>
      <c r="N84" s="77">
        <f t="shared" ref="N84:T84" si="87">C84/C83</f>
        <v>0.89285706283269761</v>
      </c>
      <c r="O84" s="77">
        <f t="shared" si="87"/>
        <v>0.90227840569700146</v>
      </c>
      <c r="P84" s="77">
        <f t="shared" si="87"/>
        <v>0.91022995218682778</v>
      </c>
      <c r="Q84" s="77">
        <f t="shared" si="87"/>
        <v>0.86124402217603202</v>
      </c>
      <c r="R84" s="77">
        <f t="shared" si="87"/>
        <v>0.86978325715719684</v>
      </c>
      <c r="S84" s="77">
        <f t="shared" si="87"/>
        <v>0.86671823709264117</v>
      </c>
      <c r="T84" s="77">
        <f t="shared" si="87"/>
        <v>0.88868423926381612</v>
      </c>
      <c r="U84" s="77">
        <f>J84/J83</f>
        <v>0.89103450854435629</v>
      </c>
      <c r="V84" s="77">
        <f>K84/K83</f>
        <v>0.89328698252920946</v>
      </c>
      <c r="W84" s="325">
        <f>L84/L83</f>
        <v>0.88799121318614116</v>
      </c>
      <c r="Y84" s="107">
        <f t="shared" si="57"/>
        <v>0.54433371905104844</v>
      </c>
      <c r="Z84" s="104">
        <f t="shared" si="58"/>
        <v>-0.52957693430683017</v>
      </c>
    </row>
    <row r="85" spans="1:26" ht="20.100000000000001" customHeight="1" thickBot="1" x14ac:dyDescent="0.3">
      <c r="A85" s="24"/>
      <c r="B85" t="s">
        <v>85</v>
      </c>
      <c r="C85" s="10">
        <v>1673597</v>
      </c>
      <c r="D85" s="11">
        <v>1549109</v>
      </c>
      <c r="E85" s="11">
        <v>1522028</v>
      </c>
      <c r="F85" s="11">
        <v>3278781</v>
      </c>
      <c r="G85" s="11">
        <v>1636111</v>
      </c>
      <c r="H85" s="11">
        <v>1643545</v>
      </c>
      <c r="I85" s="35">
        <v>2315995.7150000003</v>
      </c>
      <c r="J85" s="12">
        <v>2431423.3050000002</v>
      </c>
      <c r="K85" s="11">
        <v>1727190.2060000002</v>
      </c>
      <c r="L85" s="161">
        <v>2816426.0359999994</v>
      </c>
      <c r="N85" s="77">
        <f t="shared" ref="N85:T85" si="88">C85/C83</f>
        <v>0.10714293716730237</v>
      </c>
      <c r="O85" s="77">
        <f t="shared" si="88"/>
        <v>9.7721594302998524E-2</v>
      </c>
      <c r="P85" s="77">
        <f t="shared" si="88"/>
        <v>8.9770047813172271E-2</v>
      </c>
      <c r="Q85" s="77">
        <f t="shared" si="88"/>
        <v>0.13875597782396798</v>
      </c>
      <c r="R85" s="77">
        <f t="shared" si="88"/>
        <v>0.13021674284280316</v>
      </c>
      <c r="S85" s="77">
        <f t="shared" si="88"/>
        <v>0.13328176290735885</v>
      </c>
      <c r="T85" s="77">
        <f t="shared" si="88"/>
        <v>0.11131576073618385</v>
      </c>
      <c r="U85" s="77">
        <f>J85/J83</f>
        <v>0.10896549145564377</v>
      </c>
      <c r="V85" s="77">
        <f>K85/K83</f>
        <v>0.10671301747079054</v>
      </c>
      <c r="W85" s="325">
        <f>L85/L83</f>
        <v>0.11200878681385883</v>
      </c>
      <c r="Y85" s="105">
        <f t="shared" si="57"/>
        <v>0.63064034650969936</v>
      </c>
      <c r="Z85" s="104">
        <f t="shared" si="58"/>
        <v>0.52957693430682884</v>
      </c>
    </row>
    <row r="86" spans="1:26" ht="20.100000000000001" customHeight="1" thickBot="1" x14ac:dyDescent="0.3">
      <c r="A86" s="5" t="s">
        <v>6</v>
      </c>
      <c r="B86" s="6"/>
      <c r="C86" s="13">
        <v>104024643</v>
      </c>
      <c r="D86" s="14">
        <v>116913448</v>
      </c>
      <c r="E86" s="14">
        <v>134343737</v>
      </c>
      <c r="F86" s="14">
        <v>142506462</v>
      </c>
      <c r="G86" s="14">
        <v>69368984</v>
      </c>
      <c r="H86" s="14">
        <v>66475834</v>
      </c>
      <c r="I86" s="36">
        <v>105214058.84900005</v>
      </c>
      <c r="J86" s="15">
        <v>119933343.72099993</v>
      </c>
      <c r="K86" s="14">
        <v>88219003.195999995</v>
      </c>
      <c r="L86" s="160">
        <v>130937272.75199991</v>
      </c>
      <c r="N86" s="134">
        <f t="shared" ref="N86:T86" si="89">C86/C92</f>
        <v>0.41356188266657506</v>
      </c>
      <c r="O86" s="134">
        <f t="shared" si="89"/>
        <v>0.40531422520733223</v>
      </c>
      <c r="P86" s="134">
        <f t="shared" si="89"/>
        <v>0.42793365188286109</v>
      </c>
      <c r="Q86" s="134">
        <f t="shared" si="89"/>
        <v>0.40568864356432205</v>
      </c>
      <c r="R86" s="134">
        <f t="shared" si="89"/>
        <v>0.3708783825244123</v>
      </c>
      <c r="S86" s="134">
        <f t="shared" si="89"/>
        <v>0.35427624799390761</v>
      </c>
      <c r="T86" s="134">
        <f t="shared" si="89"/>
        <v>0.56072770454570642</v>
      </c>
      <c r="U86" s="134">
        <f>J86/J92</f>
        <v>0.35376068812708972</v>
      </c>
      <c r="V86" s="134">
        <f>K86/K92</f>
        <v>0.35580012167526998</v>
      </c>
      <c r="W86" s="324">
        <f>L86/L92</f>
        <v>0.35788541857405876</v>
      </c>
      <c r="Y86" s="102">
        <f t="shared" si="57"/>
        <v>0.48422979186344789</v>
      </c>
      <c r="Z86" s="129">
        <f t="shared" si="58"/>
        <v>0.20852968987887799</v>
      </c>
    </row>
    <row r="87" spans="1:26" ht="20.100000000000001" customHeight="1" x14ac:dyDescent="0.25">
      <c r="A87" s="24"/>
      <c r="B87" t="s">
        <v>84</v>
      </c>
      <c r="C87" s="10">
        <v>76633515</v>
      </c>
      <c r="D87" s="11">
        <v>87862243</v>
      </c>
      <c r="E87" s="11">
        <v>99893868</v>
      </c>
      <c r="F87" s="11">
        <v>105364364</v>
      </c>
      <c r="G87" s="11">
        <v>52265361</v>
      </c>
      <c r="H87" s="11">
        <v>50948029</v>
      </c>
      <c r="I87" s="35">
        <v>80733889.776000038</v>
      </c>
      <c r="J87" s="12">
        <v>90550355.238999963</v>
      </c>
      <c r="K87" s="11">
        <v>66249030.420000017</v>
      </c>
      <c r="L87" s="161">
        <v>101328047.58099993</v>
      </c>
      <c r="N87" s="77">
        <f t="shared" ref="N87:T87" si="90">C87/C86</f>
        <v>0.73668616195106773</v>
      </c>
      <c r="O87" s="77">
        <f t="shared" si="90"/>
        <v>0.75151528334020223</v>
      </c>
      <c r="P87" s="77">
        <f t="shared" si="90"/>
        <v>0.74356922198762421</v>
      </c>
      <c r="Q87" s="77">
        <f t="shared" si="90"/>
        <v>0.73936551733352274</v>
      </c>
      <c r="R87" s="77">
        <f t="shared" si="90"/>
        <v>0.75343990910981196</v>
      </c>
      <c r="S87" s="77">
        <f t="shared" si="90"/>
        <v>0.76641428823593249</v>
      </c>
      <c r="T87" s="77">
        <f t="shared" si="90"/>
        <v>0.76732986693220162</v>
      </c>
      <c r="U87" s="77">
        <f>J87/J86</f>
        <v>0.75500567589982814</v>
      </c>
      <c r="V87" s="77">
        <f>K87/K86</f>
        <v>0.75096099502293923</v>
      </c>
      <c r="W87" s="325">
        <f>L87/L86</f>
        <v>0.77386710026349059</v>
      </c>
      <c r="Y87" s="107">
        <f t="shared" si="57"/>
        <v>0.52950234801338092</v>
      </c>
      <c r="Z87" s="104">
        <f t="shared" si="58"/>
        <v>2.2906105240551367</v>
      </c>
    </row>
    <row r="88" spans="1:26" ht="20.100000000000001" customHeight="1" thickBot="1" x14ac:dyDescent="0.3">
      <c r="A88" s="24"/>
      <c r="B88" t="s">
        <v>85</v>
      </c>
      <c r="C88" s="10">
        <v>27391128</v>
      </c>
      <c r="D88" s="11">
        <v>29051205</v>
      </c>
      <c r="E88" s="11">
        <v>34449869</v>
      </c>
      <c r="F88" s="11">
        <v>37142098</v>
      </c>
      <c r="G88" s="11">
        <v>17103623</v>
      </c>
      <c r="H88" s="11">
        <v>15527805</v>
      </c>
      <c r="I88" s="35">
        <v>24480169.07300001</v>
      </c>
      <c r="J88" s="12">
        <v>29382988.48199996</v>
      </c>
      <c r="K88" s="11">
        <v>21969972.775999978</v>
      </c>
      <c r="L88" s="161">
        <v>29609225.170999985</v>
      </c>
      <c r="N88" s="77">
        <f t="shared" ref="N88:T88" si="91">C88/C86</f>
        <v>0.26331383804893232</v>
      </c>
      <c r="O88" s="77">
        <f t="shared" si="91"/>
        <v>0.24848471665979777</v>
      </c>
      <c r="P88" s="77">
        <f t="shared" si="91"/>
        <v>0.25643077801237579</v>
      </c>
      <c r="Q88" s="77">
        <f t="shared" si="91"/>
        <v>0.26063448266647726</v>
      </c>
      <c r="R88" s="77">
        <f t="shared" si="91"/>
        <v>0.24656009089018804</v>
      </c>
      <c r="S88" s="77">
        <f t="shared" si="91"/>
        <v>0.23358571176406753</v>
      </c>
      <c r="T88" s="77">
        <f t="shared" si="91"/>
        <v>0.23267013306779835</v>
      </c>
      <c r="U88" s="77">
        <f>J88/J86</f>
        <v>0.2449943241001718</v>
      </c>
      <c r="V88" s="77">
        <f>K88/K86</f>
        <v>0.24903900497706072</v>
      </c>
      <c r="W88" s="325">
        <f>L88/L86</f>
        <v>0.22613289973650944</v>
      </c>
      <c r="Y88" s="105">
        <f t="shared" si="57"/>
        <v>0.34771333004768828</v>
      </c>
      <c r="Z88" s="104">
        <f t="shared" si="58"/>
        <v>-2.2906105240551282</v>
      </c>
    </row>
    <row r="89" spans="1:26" ht="20.100000000000001" customHeight="1" thickBot="1" x14ac:dyDescent="0.3">
      <c r="A89" s="5" t="s">
        <v>7</v>
      </c>
      <c r="B89" s="6"/>
      <c r="C89" s="13">
        <v>3363918</v>
      </c>
      <c r="D89" s="14">
        <v>4425759</v>
      </c>
      <c r="E89" s="14">
        <v>6896252</v>
      </c>
      <c r="F89" s="14">
        <v>5370912</v>
      </c>
      <c r="G89" s="14">
        <v>2279028</v>
      </c>
      <c r="H89" s="14">
        <v>2016613</v>
      </c>
      <c r="I89" s="36">
        <v>2968713.8839999996</v>
      </c>
      <c r="J89" s="15">
        <v>3303733.3919999995</v>
      </c>
      <c r="K89" s="14">
        <v>2360524.3720000004</v>
      </c>
      <c r="L89" s="160">
        <v>4285555.2380000008</v>
      </c>
      <c r="N89" s="134">
        <f t="shared" ref="N89:T89" si="92">C89/C92</f>
        <v>1.3373641293976658E-2</v>
      </c>
      <c r="O89" s="134">
        <f t="shared" si="92"/>
        <v>1.5343171471936895E-2</v>
      </c>
      <c r="P89" s="134">
        <f t="shared" si="92"/>
        <v>2.1967070207854086E-2</v>
      </c>
      <c r="Q89" s="134">
        <f t="shared" si="92"/>
        <v>1.5289959300114687E-2</v>
      </c>
      <c r="R89" s="134">
        <f t="shared" si="92"/>
        <v>1.2184728240618982E-2</v>
      </c>
      <c r="S89" s="134">
        <f t="shared" si="92"/>
        <v>1.0747335449687445E-2</v>
      </c>
      <c r="T89" s="134">
        <f t="shared" si="92"/>
        <v>1.5821460932491236E-2</v>
      </c>
      <c r="U89" s="134">
        <f>J89/J92</f>
        <v>9.7448379398240963E-3</v>
      </c>
      <c r="V89" s="134">
        <f>K89/K92</f>
        <v>9.5203394773012116E-3</v>
      </c>
      <c r="W89" s="324">
        <f>L89/L92</f>
        <v>1.1713530440479214E-2</v>
      </c>
      <c r="Y89" s="64">
        <f t="shared" si="57"/>
        <v>0.81550984553867589</v>
      </c>
      <c r="Z89" s="129">
        <f t="shared" si="58"/>
        <v>0.21931909631780019</v>
      </c>
    </row>
    <row r="90" spans="1:26" ht="20.100000000000001" customHeight="1" x14ac:dyDescent="0.25">
      <c r="A90" s="24"/>
      <c r="B90" t="s">
        <v>84</v>
      </c>
      <c r="C90" s="10">
        <v>3313694</v>
      </c>
      <c r="D90" s="11">
        <v>4364618</v>
      </c>
      <c r="E90" s="11">
        <v>6849465</v>
      </c>
      <c r="F90" s="11">
        <v>5310834</v>
      </c>
      <c r="G90" s="11">
        <v>2234782</v>
      </c>
      <c r="H90" s="11">
        <v>2005284</v>
      </c>
      <c r="I90" s="35">
        <v>2862492.8949999996</v>
      </c>
      <c r="J90" s="12">
        <v>3271764.0179999997</v>
      </c>
      <c r="K90" s="11">
        <v>2341422.8810000005</v>
      </c>
      <c r="L90" s="161">
        <v>4247596.5330000008</v>
      </c>
      <c r="N90" s="77">
        <f t="shared" ref="N90:T90" si="93">C90/C89</f>
        <v>0.98506979064293476</v>
      </c>
      <c r="O90" s="77">
        <f t="shared" si="93"/>
        <v>0.98618519444913288</v>
      </c>
      <c r="P90" s="77">
        <f t="shared" si="93"/>
        <v>0.99321559014954786</v>
      </c>
      <c r="Q90" s="77">
        <f t="shared" si="93"/>
        <v>0.98881419021573991</v>
      </c>
      <c r="R90" s="77">
        <f t="shared" si="93"/>
        <v>0.98058558297660225</v>
      </c>
      <c r="S90" s="77">
        <f t="shared" si="93"/>
        <v>0.99438216455016404</v>
      </c>
      <c r="T90" s="77">
        <f t="shared" si="93"/>
        <v>0.96421986316280517</v>
      </c>
      <c r="U90" s="77">
        <f>J90/J89</f>
        <v>0.99032325850584257</v>
      </c>
      <c r="V90" s="77">
        <f>K90/K89</f>
        <v>0.99190794586720754</v>
      </c>
      <c r="W90" s="325">
        <f>L90/L89</f>
        <v>0.99114264012667008</v>
      </c>
      <c r="Y90" s="107">
        <f t="shared" si="57"/>
        <v>0.8141090904458449</v>
      </c>
      <c r="Z90" s="104">
        <f t="shared" si="58"/>
        <v>-7.6530574053745859E-2</v>
      </c>
    </row>
    <row r="91" spans="1:26" ht="20.100000000000001" customHeight="1" thickBot="1" x14ac:dyDescent="0.3">
      <c r="A91" s="24"/>
      <c r="B91" t="s">
        <v>85</v>
      </c>
      <c r="C91" s="10">
        <v>50224</v>
      </c>
      <c r="D91" s="11">
        <v>61141</v>
      </c>
      <c r="E91" s="11">
        <v>46787</v>
      </c>
      <c r="F91" s="11">
        <v>60078</v>
      </c>
      <c r="G91" s="11">
        <v>44246</v>
      </c>
      <c r="H91" s="11">
        <v>11329</v>
      </c>
      <c r="I91" s="35">
        <v>106220.989</v>
      </c>
      <c r="J91" s="12">
        <v>31969.374000000007</v>
      </c>
      <c r="K91" s="11">
        <v>19101.491000000002</v>
      </c>
      <c r="L91" s="161">
        <v>37958.705000000002</v>
      </c>
      <c r="N91" s="77">
        <f t="shared" ref="N91:T91" si="94">C91/C89</f>
        <v>1.4930209357065185E-2</v>
      </c>
      <c r="O91" s="77">
        <f t="shared" si="94"/>
        <v>1.3814805550867094E-2</v>
      </c>
      <c r="P91" s="77">
        <f t="shared" si="94"/>
        <v>6.784409850452101E-3</v>
      </c>
      <c r="Q91" s="77">
        <f t="shared" si="94"/>
        <v>1.1185809784260103E-2</v>
      </c>
      <c r="R91" s="77">
        <f t="shared" si="94"/>
        <v>1.9414417023397693E-2</v>
      </c>
      <c r="S91" s="77">
        <f t="shared" si="94"/>
        <v>5.6178354498359374E-3</v>
      </c>
      <c r="T91" s="77">
        <f t="shared" si="94"/>
        <v>3.578013683719479E-2</v>
      </c>
      <c r="U91" s="77">
        <f>J91/J89</f>
        <v>9.676741494157471E-3</v>
      </c>
      <c r="V91" s="77">
        <f>K91/K89</f>
        <v>8.0920541327924901E-3</v>
      </c>
      <c r="W91" s="325">
        <f>L91/L89</f>
        <v>8.8573598733299053E-3</v>
      </c>
      <c r="Y91" s="105">
        <f t="shared" si="57"/>
        <v>0.98721162656883688</v>
      </c>
      <c r="Z91" s="104">
        <f t="shared" si="58"/>
        <v>7.6530574053741529E-2</v>
      </c>
    </row>
    <row r="92" spans="1:26" ht="20.100000000000001" customHeight="1" thickBot="1" x14ac:dyDescent="0.3">
      <c r="A92" s="74" t="s">
        <v>20</v>
      </c>
      <c r="B92" s="100"/>
      <c r="C92" s="83">
        <f t="shared" ref="C92:F93" si="95">C54+C57+C60+C63+C65+C68+C71+C74+C77+C80+C83+C86+C89</f>
        <v>251533440</v>
      </c>
      <c r="D92" s="84">
        <f t="shared" si="95"/>
        <v>288451381</v>
      </c>
      <c r="E92" s="84">
        <f t="shared" si="95"/>
        <v>313935902</v>
      </c>
      <c r="F92" s="84">
        <f t="shared" si="95"/>
        <v>351270523</v>
      </c>
      <c r="G92" s="84">
        <f t="shared" ref="G92" si="96">G54+G57+G60+G63+G65+G68+G71+G74+G77+G80+G83+G86+G89</f>
        <v>187039707</v>
      </c>
      <c r="H92" s="84">
        <v>187638416</v>
      </c>
      <c r="I92" s="84">
        <v>187638417</v>
      </c>
      <c r="J92" s="167">
        <v>339023944</v>
      </c>
      <c r="K92" s="190">
        <f t="shared" ref="H92:L93" si="97">K54+K57+K60+K63+K65+K68+K71+K74+K77+K80+K83+K86+K89</f>
        <v>247945399.17700002</v>
      </c>
      <c r="L92" s="188">
        <f t="shared" si="97"/>
        <v>365863670.20399994</v>
      </c>
      <c r="N92" s="89">
        <f>N54+N57+N60+N63+N65+N68+N71+N74+N77+N80+N83+N86+N89</f>
        <v>1</v>
      </c>
      <c r="O92" s="89">
        <f t="shared" ref="O92:V92" si="98">O54+O57+O60+O63+O65+O68+O71+O74+O77+O80+O83+O86+O89</f>
        <v>1.0000000000000002</v>
      </c>
      <c r="P92" s="89">
        <f t="shared" si="98"/>
        <v>0.99999999999999978</v>
      </c>
      <c r="Q92" s="89">
        <f t="shared" si="98"/>
        <v>1.0000000000000002</v>
      </c>
      <c r="R92" s="89">
        <f t="shared" ref="R92:S92" si="99">R54+R57+R60+R63+R65+R68+R71+R74+R77+R80+R83+R86+R89</f>
        <v>1</v>
      </c>
      <c r="S92" s="89">
        <f t="shared" si="99"/>
        <v>0.99998252490044481</v>
      </c>
      <c r="T92" s="89">
        <f t="shared" ref="T92" si="100">T54+T57+T60+T63+T65+T68+T71+T74+T77+T80+T83+T86+T89</f>
        <v>1.6410707385684244</v>
      </c>
      <c r="U92" s="89">
        <f t="shared" si="98"/>
        <v>1.0006495139234175</v>
      </c>
      <c r="V92" s="89">
        <f t="shared" si="98"/>
        <v>0.99999999999999978</v>
      </c>
      <c r="W92" s="326">
        <f>W54+W57+W60+W63+W65+W68+W71+W74+W77+W80+W83+W86+W89</f>
        <v>1</v>
      </c>
      <c r="Y92" s="93">
        <f t="shared" si="57"/>
        <v>0.47558160554058909</v>
      </c>
      <c r="Z92" s="132">
        <f t="shared" si="58"/>
        <v>2.2204460492503131E-14</v>
      </c>
    </row>
    <row r="93" spans="1:26" ht="20.100000000000001" customHeight="1" x14ac:dyDescent="0.25">
      <c r="A93" s="24"/>
      <c r="B93" t="s">
        <v>84</v>
      </c>
      <c r="C93" s="314">
        <f>C55+C58+C61+C64+C66+C69+C72+C75+C78+C81+C84+C87+C90</f>
        <v>118699269</v>
      </c>
      <c r="D93" s="315">
        <f t="shared" si="95"/>
        <v>131894498</v>
      </c>
      <c r="E93" s="315">
        <f t="shared" si="95"/>
        <v>150454647</v>
      </c>
      <c r="F93" s="315">
        <f t="shared" si="95"/>
        <v>163617233</v>
      </c>
      <c r="G93" s="315">
        <f t="shared" ref="G93" si="101">G55+G58+G61+G64+G66+G69+G72+G75+G78+G81+G84+G87+G90</f>
        <v>83129078</v>
      </c>
      <c r="H93" s="315">
        <f t="shared" si="97"/>
        <v>84875254</v>
      </c>
      <c r="I93" s="315">
        <f t="shared" ref="I93" si="102">I55+I58+I61+I64+I66+I69+I72+I75+I78+I81+I84+I87+I90</f>
        <v>139425967.64400005</v>
      </c>
      <c r="J93" s="248">
        <f t="shared" si="97"/>
        <v>149590409.88099998</v>
      </c>
      <c r="K93" s="315">
        <f t="shared" si="97"/>
        <v>109882546.88600001</v>
      </c>
      <c r="L93" s="189">
        <f t="shared" si="97"/>
        <v>159063795.81999993</v>
      </c>
      <c r="N93" s="96">
        <f t="shared" ref="N93:T93" si="103">C93/C92</f>
        <v>0.47190253908188112</v>
      </c>
      <c r="O93" s="96">
        <f t="shared" si="103"/>
        <v>0.45725036067690034</v>
      </c>
      <c r="P93" s="96">
        <f t="shared" si="103"/>
        <v>0.47925275841818182</v>
      </c>
      <c r="Q93" s="96">
        <f t="shared" si="103"/>
        <v>0.46578697125690788</v>
      </c>
      <c r="R93" s="96">
        <f t="shared" si="103"/>
        <v>0.4444461517468053</v>
      </c>
      <c r="S93" s="96">
        <f t="shared" si="103"/>
        <v>0.45233409985724887</v>
      </c>
      <c r="T93" s="96">
        <f t="shared" si="103"/>
        <v>0.74305661853883609</v>
      </c>
      <c r="U93" s="96">
        <f t="shared" ref="U93:V93" si="104">J93/J92</f>
        <v>0.44123848043311059</v>
      </c>
      <c r="V93" s="96">
        <f t="shared" si="104"/>
        <v>0.44317235669922028</v>
      </c>
      <c r="W93" s="325">
        <f>L93/L92</f>
        <v>0.4347624778686236</v>
      </c>
      <c r="Y93" s="107">
        <f t="shared" si="57"/>
        <v>0.44758016926040184</v>
      </c>
      <c r="Z93" s="104">
        <f t="shared" si="58"/>
        <v>-0.84098788305966843</v>
      </c>
    </row>
    <row r="94" spans="1:26" ht="20.100000000000001" customHeight="1" thickBot="1" x14ac:dyDescent="0.3">
      <c r="A94" s="31"/>
      <c r="B94" s="25" t="s">
        <v>85</v>
      </c>
      <c r="C94" s="32">
        <f>C56+C59+C62+C67+C70+C73+C76+C79+C82+C85+C88+C91</f>
        <v>132834171</v>
      </c>
      <c r="D94" s="33">
        <f t="shared" ref="D94:F94" si="105">D56+D59+D62+D67+D70+D73+D76+D79+D82+D85+D88+D91</f>
        <v>156556883</v>
      </c>
      <c r="E94" s="33">
        <f t="shared" si="105"/>
        <v>163481255</v>
      </c>
      <c r="F94" s="33">
        <f t="shared" si="105"/>
        <v>187653290</v>
      </c>
      <c r="G94" s="33">
        <f t="shared" ref="G94" si="106">G56+G59+G62+G67+G70+G73+G76+G79+G82+G85+G88+G91</f>
        <v>103910629</v>
      </c>
      <c r="H94" s="33">
        <f t="shared" ref="H94:L94" si="107">H56+H59+H62+H67+H70+H73+H76+H79+H82+H85+H88+H91</f>
        <v>102759883</v>
      </c>
      <c r="I94" s="33">
        <f t="shared" ref="I94" si="108">I56+I59+I62+I67+I70+I73+I76+I79+I82+I85+I88+I91</f>
        <v>168501947.926</v>
      </c>
      <c r="J94" s="43">
        <f t="shared" si="107"/>
        <v>189653734.891</v>
      </c>
      <c r="K94" s="33">
        <f t="shared" si="107"/>
        <v>138062852.29099998</v>
      </c>
      <c r="L94" s="162">
        <f t="shared" si="107"/>
        <v>206799874.38400003</v>
      </c>
      <c r="N94" s="235">
        <f t="shared" ref="N94:T94" si="109">C94/C92</f>
        <v>0.52809746091811893</v>
      </c>
      <c r="O94" s="235">
        <f t="shared" si="109"/>
        <v>0.54274963932309961</v>
      </c>
      <c r="P94" s="235">
        <f t="shared" si="109"/>
        <v>0.52074724158181818</v>
      </c>
      <c r="Q94" s="235">
        <f t="shared" si="109"/>
        <v>0.53421302874309207</v>
      </c>
      <c r="R94" s="235">
        <f t="shared" si="109"/>
        <v>0.55555384825319476</v>
      </c>
      <c r="S94" s="235">
        <f t="shared" si="109"/>
        <v>0.54764842504319589</v>
      </c>
      <c r="T94" s="235">
        <f t="shared" si="109"/>
        <v>0.89801412002958858</v>
      </c>
      <c r="U94" s="235">
        <f t="shared" ref="U94:V94" si="110">J94/J92</f>
        <v>0.55941103349030707</v>
      </c>
      <c r="V94" s="235">
        <f t="shared" si="110"/>
        <v>0.55682764330077961</v>
      </c>
      <c r="W94" s="327">
        <f>L94/L92</f>
        <v>0.56523752213137646</v>
      </c>
      <c r="Y94" s="105">
        <f t="shared" si="57"/>
        <v>0.49786760850138451</v>
      </c>
      <c r="Z94" s="106">
        <f t="shared" si="58"/>
        <v>0.84098788305968508</v>
      </c>
    </row>
    <row r="97" spans="1:14" x14ac:dyDescent="0.25">
      <c r="A97" s="1" t="s">
        <v>26</v>
      </c>
      <c r="N97" s="1" t="str">
        <f>Y3</f>
        <v>VARIAÇÃO (JAN-SET)</v>
      </c>
    </row>
    <row r="98" spans="1:14" ht="15.75" thickBot="1" x14ac:dyDescent="0.3"/>
    <row r="99" spans="1:14" ht="24" customHeight="1" x14ac:dyDescent="0.25">
      <c r="A99" s="479" t="s">
        <v>36</v>
      </c>
      <c r="B99" s="490"/>
      <c r="C99" s="481">
        <v>2016</v>
      </c>
      <c r="D99" s="460">
        <v>2017</v>
      </c>
      <c r="E99" s="475">
        <v>2018</v>
      </c>
      <c r="F99" s="475">
        <v>2019</v>
      </c>
      <c r="G99" s="475">
        <v>2020</v>
      </c>
      <c r="H99" s="460">
        <v>2021</v>
      </c>
      <c r="I99" s="460">
        <v>2022</v>
      </c>
      <c r="J99" s="471">
        <v>2023</v>
      </c>
      <c r="K99" s="466" t="str">
        <f>K5</f>
        <v>janeiro - setembro</v>
      </c>
      <c r="L99" s="467"/>
      <c r="N99" s="473" t="s">
        <v>89</v>
      </c>
    </row>
    <row r="100" spans="1:14" ht="21.75" customHeight="1" thickBot="1" x14ac:dyDescent="0.3">
      <c r="A100" s="491"/>
      <c r="B100" s="492"/>
      <c r="C100" s="493"/>
      <c r="D100" s="468"/>
      <c r="E100" s="489"/>
      <c r="F100" s="489"/>
      <c r="G100" s="489"/>
      <c r="H100" s="468"/>
      <c r="I100" s="468"/>
      <c r="J100" s="497"/>
      <c r="K100" s="166">
        <v>2023</v>
      </c>
      <c r="L100" s="168">
        <v>2024</v>
      </c>
      <c r="N100" s="474"/>
    </row>
    <row r="101" spans="1:14" ht="20.100000000000001" customHeight="1" thickBot="1" x14ac:dyDescent="0.3">
      <c r="A101" s="5" t="s">
        <v>10</v>
      </c>
      <c r="B101" s="6"/>
      <c r="C101" s="113">
        <f>C54/C7</f>
        <v>8.3407750570927028</v>
      </c>
      <c r="D101" s="133">
        <f t="shared" ref="D101:L116" si="111">D54/D7</f>
        <v>8.3926113663102786</v>
      </c>
      <c r="E101" s="133">
        <f t="shared" si="111"/>
        <v>8.7688624445989944</v>
      </c>
      <c r="F101" s="133">
        <f t="shared" si="111"/>
        <v>8.861632720002369</v>
      </c>
      <c r="G101" s="133">
        <f t="shared" ref="G101" si="112">G54/G7</f>
        <v>8.7098588037958002</v>
      </c>
      <c r="H101" s="133">
        <f t="shared" si="111"/>
        <v>8.7108279571319205</v>
      </c>
      <c r="I101" s="133">
        <f t="shared" ref="I101:J101" si="113">I54/I7</f>
        <v>9.5205464162360656</v>
      </c>
      <c r="J101" s="133">
        <f t="shared" si="113"/>
        <v>10.515273429956084</v>
      </c>
      <c r="K101" s="200">
        <f t="shared" si="111"/>
        <v>10.426791942274535</v>
      </c>
      <c r="L101" s="185">
        <f t="shared" si="111"/>
        <v>11.953069525483059</v>
      </c>
      <c r="N101" s="23">
        <f>(L101-K101)/K101</f>
        <v>0.1463803624027791</v>
      </c>
    </row>
    <row r="102" spans="1:14" ht="20.100000000000001" customHeight="1" x14ac:dyDescent="0.25">
      <c r="A102" s="24"/>
      <c r="B102" t="s">
        <v>84</v>
      </c>
      <c r="C102" s="243">
        <f t="shared" ref="C102:L117" si="114">C55/C8</f>
        <v>12.225370006305871</v>
      </c>
      <c r="D102" s="244">
        <f t="shared" si="114"/>
        <v>10.274031328876129</v>
      </c>
      <c r="E102" s="244">
        <f t="shared" si="111"/>
        <v>8.6433807047860629</v>
      </c>
      <c r="F102" s="244">
        <f t="shared" si="111"/>
        <v>10.245187320357379</v>
      </c>
      <c r="G102" s="244">
        <f t="shared" ref="G102" si="115">G55/G8</f>
        <v>9.1468445625050308</v>
      </c>
      <c r="H102" s="244">
        <f t="shared" si="111"/>
        <v>8.0684115082376238</v>
      </c>
      <c r="I102" s="244">
        <f t="shared" ref="I102:J102" si="116">I55/I8</f>
        <v>10.080514924542397</v>
      </c>
      <c r="J102" s="244">
        <f t="shared" si="116"/>
        <v>11.041420393607257</v>
      </c>
      <c r="K102" s="165">
        <f t="shared" si="111"/>
        <v>11.156542965600281</v>
      </c>
      <c r="L102" s="184">
        <f t="shared" si="111"/>
        <v>11.613849493109061</v>
      </c>
      <c r="N102" s="241">
        <f t="shared" ref="N102:N141" si="117">(L102-K102)/K102</f>
        <v>4.0989984883204829E-2</v>
      </c>
    </row>
    <row r="103" spans="1:14" ht="20.100000000000001" customHeight="1" thickBot="1" x14ac:dyDescent="0.3">
      <c r="A103" s="24"/>
      <c r="B103" t="s">
        <v>85</v>
      </c>
      <c r="C103" s="243">
        <f t="shared" si="114"/>
        <v>8.2495943768684015</v>
      </c>
      <c r="D103" s="244">
        <f t="shared" si="114"/>
        <v>8.3579180887917683</v>
      </c>
      <c r="E103" s="244">
        <f t="shared" si="111"/>
        <v>8.7750040648325314</v>
      </c>
      <c r="F103" s="244">
        <f t="shared" si="111"/>
        <v>8.8034407377527817</v>
      </c>
      <c r="G103" s="244">
        <f t="shared" ref="G103" si="118">G56/G9</f>
        <v>8.6897796112512857</v>
      </c>
      <c r="H103" s="244">
        <f t="shared" si="111"/>
        <v>8.7919664905490702</v>
      </c>
      <c r="I103" s="244">
        <f t="shared" ref="I103:J103" si="119">I56/I9</f>
        <v>9.4639669728539815</v>
      </c>
      <c r="J103" s="244">
        <f t="shared" si="119"/>
        <v>10.461941504349319</v>
      </c>
      <c r="K103" s="165">
        <f t="shared" si="111"/>
        <v>10.351002518729018</v>
      </c>
      <c r="L103" s="184">
        <f t="shared" si="111"/>
        <v>11.983753325981075</v>
      </c>
      <c r="N103" s="34">
        <f t="shared" si="117"/>
        <v>0.15773842236998503</v>
      </c>
    </row>
    <row r="104" spans="1:14" ht="20.100000000000001" customHeight="1" thickBot="1" x14ac:dyDescent="0.3">
      <c r="A104" s="5" t="s">
        <v>17</v>
      </c>
      <c r="B104" s="6"/>
      <c r="C104" s="113">
        <f t="shared" si="114"/>
        <v>5.2730976957792945</v>
      </c>
      <c r="D104" s="133">
        <f t="shared" si="114"/>
        <v>6.1131859492436869</v>
      </c>
      <c r="E104" s="133">
        <f t="shared" si="111"/>
        <v>5.6729808754556217</v>
      </c>
      <c r="F104" s="133">
        <f t="shared" si="111"/>
        <v>6.9424964576496411</v>
      </c>
      <c r="G104" s="133">
        <f t="shared" ref="G104" si="120">G57/G10</f>
        <v>6.4647493741631248</v>
      </c>
      <c r="H104" s="133">
        <f t="shared" si="111"/>
        <v>5.5641234748813355</v>
      </c>
      <c r="I104" s="133">
        <f t="shared" ref="I104:J104" si="121">I57/I10</f>
        <v>5.7308506287377048</v>
      </c>
      <c r="J104" s="133">
        <f t="shared" si="121"/>
        <v>6.7056751504907828</v>
      </c>
      <c r="K104" s="200">
        <f t="shared" si="111"/>
        <v>6.2803798109949529</v>
      </c>
      <c r="L104" s="185">
        <f t="shared" si="111"/>
        <v>9.6029218747044176</v>
      </c>
      <c r="N104" s="23">
        <f t="shared" si="117"/>
        <v>0.52903521183428226</v>
      </c>
    </row>
    <row r="105" spans="1:14" ht="20.100000000000001" customHeight="1" x14ac:dyDescent="0.25">
      <c r="A105" s="24"/>
      <c r="B105" t="s">
        <v>84</v>
      </c>
      <c r="C105" s="243">
        <f t="shared" si="114"/>
        <v>5.2620489242623281</v>
      </c>
      <c r="D105" s="244">
        <f t="shared" si="114"/>
        <v>6.0405704704487091</v>
      </c>
      <c r="E105" s="244">
        <f t="shared" si="111"/>
        <v>5.1080959816220677</v>
      </c>
      <c r="F105" s="244">
        <f t="shared" si="111"/>
        <v>5.8357127178738288</v>
      </c>
      <c r="G105" s="244">
        <f t="shared" ref="G105" si="122">G58/G11</f>
        <v>5.2093051654658691</v>
      </c>
      <c r="H105" s="244">
        <f t="shared" si="111"/>
        <v>4.0384331173528523</v>
      </c>
      <c r="I105" s="244">
        <f t="shared" ref="I105:J105" si="123">I58/I11</f>
        <v>4.2756855408311258</v>
      </c>
      <c r="J105" s="244">
        <f t="shared" si="123"/>
        <v>5.1291882375352635</v>
      </c>
      <c r="K105" s="165">
        <f t="shared" si="111"/>
        <v>5.0081807025162028</v>
      </c>
      <c r="L105" s="184">
        <f t="shared" si="111"/>
        <v>7.667580201266051</v>
      </c>
      <c r="N105" s="241">
        <f t="shared" si="117"/>
        <v>0.5310110909963206</v>
      </c>
    </row>
    <row r="106" spans="1:14" ht="20.100000000000001" customHeight="1" thickBot="1" x14ac:dyDescent="0.3">
      <c r="A106" s="24"/>
      <c r="B106" t="s">
        <v>85</v>
      </c>
      <c r="C106" s="243">
        <f t="shared" si="114"/>
        <v>6.8230739450251647</v>
      </c>
      <c r="D106" s="244">
        <f t="shared" si="114"/>
        <v>8.8369933796221538</v>
      </c>
      <c r="E106" s="244">
        <f t="shared" si="111"/>
        <v>12.302329499978937</v>
      </c>
      <c r="F106" s="244">
        <f t="shared" si="111"/>
        <v>11.966287794066815</v>
      </c>
      <c r="G106" s="244">
        <f t="shared" ref="G106" si="124">G59/G12</f>
        <v>13.443973015401587</v>
      </c>
      <c r="H106" s="244">
        <f t="shared" si="111"/>
        <v>12.472071564415018</v>
      </c>
      <c r="I106" s="244">
        <f t="shared" ref="I106:J106" si="125">I59/I12</f>
        <v>13.108031797420296</v>
      </c>
      <c r="J106" s="244">
        <f t="shared" si="125"/>
        <v>14.180471921478791</v>
      </c>
      <c r="K106" s="165">
        <f t="shared" si="111"/>
        <v>13.748508256991462</v>
      </c>
      <c r="L106" s="184">
        <f t="shared" si="111"/>
        <v>14.781568141054949</v>
      </c>
      <c r="N106" s="34">
        <f t="shared" si="117"/>
        <v>7.513977987671136E-2</v>
      </c>
    </row>
    <row r="107" spans="1:14" ht="20.100000000000001" customHeight="1" thickBot="1" x14ac:dyDescent="0.3">
      <c r="A107" s="5" t="s">
        <v>14</v>
      </c>
      <c r="B107" s="6"/>
      <c r="C107" s="113">
        <f t="shared" si="114"/>
        <v>13.142143378334337</v>
      </c>
      <c r="D107" s="133">
        <f t="shared" si="114"/>
        <v>14.005606159422275</v>
      </c>
      <c r="E107" s="133">
        <f t="shared" si="111"/>
        <v>15.710852034383059</v>
      </c>
      <c r="F107" s="133">
        <f t="shared" si="111"/>
        <v>16.516943049386594</v>
      </c>
      <c r="G107" s="133">
        <f t="shared" ref="G107" si="126">G60/G13</f>
        <v>16.82118789067847</v>
      </c>
      <c r="H107" s="133">
        <f t="shared" si="111"/>
        <v>16.08776306488986</v>
      </c>
      <c r="I107" s="133">
        <f t="shared" ref="I107:J107" si="127">I60/I13</f>
        <v>16.892501848419791</v>
      </c>
      <c r="J107" s="133">
        <f t="shared" si="127"/>
        <v>17.108639595632013</v>
      </c>
      <c r="K107" s="200">
        <f t="shared" si="111"/>
        <v>17.072336331362624</v>
      </c>
      <c r="L107" s="185">
        <f t="shared" si="111"/>
        <v>17.701962298893704</v>
      </c>
      <c r="N107" s="23">
        <f t="shared" si="117"/>
        <v>3.6879894778925469E-2</v>
      </c>
    </row>
    <row r="108" spans="1:14" ht="20.100000000000001" customHeight="1" x14ac:dyDescent="0.25">
      <c r="A108" s="24"/>
      <c r="B108" t="s">
        <v>84</v>
      </c>
      <c r="C108" s="243">
        <f t="shared" si="114"/>
        <v>5.1147887199188133</v>
      </c>
      <c r="D108" s="244">
        <f t="shared" si="114"/>
        <v>5.2895655371650996</v>
      </c>
      <c r="E108" s="244">
        <f t="shared" si="111"/>
        <v>5.6004374635034688</v>
      </c>
      <c r="F108" s="244">
        <f t="shared" si="111"/>
        <v>6.8182032145974905</v>
      </c>
      <c r="G108" s="244">
        <f t="shared" ref="G108" si="128">G61/G14</f>
        <v>7.5078729790931593</v>
      </c>
      <c r="H108" s="244">
        <f t="shared" si="111"/>
        <v>9.9551261119521879</v>
      </c>
      <c r="I108" s="244">
        <f t="shared" ref="I108:J108" si="129">I61/I14</f>
        <v>11.679254033684272</v>
      </c>
      <c r="J108" s="244">
        <f t="shared" si="129"/>
        <v>11.68627850776131</v>
      </c>
      <c r="K108" s="165">
        <f t="shared" si="111"/>
        <v>11.460462685577996</v>
      </c>
      <c r="L108" s="184">
        <f t="shared" si="111"/>
        <v>12.877204766862123</v>
      </c>
      <c r="N108" s="241">
        <f t="shared" si="117"/>
        <v>0.1236199724350549</v>
      </c>
    </row>
    <row r="109" spans="1:14" ht="20.100000000000001" customHeight="1" thickBot="1" x14ac:dyDescent="0.3">
      <c r="A109" s="24"/>
      <c r="B109" t="s">
        <v>85</v>
      </c>
      <c r="C109" s="243">
        <f t="shared" si="114"/>
        <v>15.511855204904499</v>
      </c>
      <c r="D109" s="244">
        <f t="shared" si="114"/>
        <v>15.502277012025084</v>
      </c>
      <c r="E109" s="244">
        <f t="shared" si="111"/>
        <v>17.131300009900471</v>
      </c>
      <c r="F109" s="244">
        <f t="shared" si="111"/>
        <v>17.044880398601446</v>
      </c>
      <c r="G109" s="244">
        <f t="shared" ref="G109" si="130">G62/G15</f>
        <v>17.169992446042457</v>
      </c>
      <c r="H109" s="244">
        <f t="shared" si="111"/>
        <v>16.310073120470324</v>
      </c>
      <c r="I109" s="244">
        <f t="shared" ref="I109:J109" si="131">I62/I15</f>
        <v>17.078701995022389</v>
      </c>
      <c r="J109" s="244">
        <f t="shared" si="131"/>
        <v>17.281063020795074</v>
      </c>
      <c r="K109" s="165">
        <f t="shared" si="111"/>
        <v>17.271102729807005</v>
      </c>
      <c r="L109" s="184">
        <f t="shared" si="111"/>
        <v>17.78263534825162</v>
      </c>
      <c r="N109" s="34">
        <f t="shared" si="117"/>
        <v>2.961783196169614E-2</v>
      </c>
    </row>
    <row r="110" spans="1:14" ht="20.100000000000001" customHeight="1" thickBot="1" x14ac:dyDescent="0.3">
      <c r="A110" s="5" t="s">
        <v>8</v>
      </c>
      <c r="B110" s="6"/>
      <c r="C110" s="113">
        <f t="shared" si="114"/>
        <v>6.3988203266787655</v>
      </c>
      <c r="D110" s="133">
        <f t="shared" si="114"/>
        <v>3.142810838843511</v>
      </c>
      <c r="E110" s="133">
        <f t="shared" si="111"/>
        <v>3.4584985053288277</v>
      </c>
      <c r="F110" s="133">
        <f t="shared" si="111"/>
        <v>2.8007500021904268</v>
      </c>
      <c r="G110" s="133">
        <f t="shared" ref="G110" si="132">G63/G16</f>
        <v>3.0593498746433818</v>
      </c>
      <c r="H110" s="133"/>
      <c r="I110" s="133"/>
      <c r="J110" s="133"/>
      <c r="K110" s="200"/>
      <c r="L110" s="185"/>
      <c r="N110" s="23"/>
    </row>
    <row r="111" spans="1:14" ht="20.100000000000001" customHeight="1" thickBot="1" x14ac:dyDescent="0.3">
      <c r="A111" s="24"/>
      <c r="B111" t="s">
        <v>84</v>
      </c>
      <c r="C111" s="243">
        <f t="shared" si="114"/>
        <v>6.3988203266787655</v>
      </c>
      <c r="D111" s="244">
        <f t="shared" si="114"/>
        <v>3.142810838843511</v>
      </c>
      <c r="E111" s="244">
        <f t="shared" si="111"/>
        <v>3.4584985053288277</v>
      </c>
      <c r="F111" s="244">
        <f t="shared" si="111"/>
        <v>2.8007500021904268</v>
      </c>
      <c r="G111" s="244">
        <f t="shared" ref="G111" si="133">G64/G17</f>
        <v>3.0593498746433818</v>
      </c>
      <c r="H111" s="244"/>
      <c r="I111" s="244"/>
      <c r="J111" s="244"/>
      <c r="K111" s="165"/>
      <c r="L111" s="184"/>
      <c r="N111" s="316"/>
    </row>
    <row r="112" spans="1:14" ht="20.100000000000001" customHeight="1" thickBot="1" x14ac:dyDescent="0.3">
      <c r="A112" s="5" t="s">
        <v>15</v>
      </c>
      <c r="B112" s="6"/>
      <c r="C112" s="113">
        <f t="shared" si="114"/>
        <v>13.75466297322253</v>
      </c>
      <c r="D112" s="133">
        <f t="shared" si="114"/>
        <v>10.495685902002691</v>
      </c>
      <c r="E112" s="133">
        <f t="shared" si="111"/>
        <v>12.950920856147336</v>
      </c>
      <c r="F112" s="133">
        <f t="shared" si="111"/>
        <v>10.068164450557848</v>
      </c>
      <c r="G112" s="133">
        <f t="shared" ref="G112" si="134">G65/G18</f>
        <v>9.1511891531451433</v>
      </c>
      <c r="H112" s="133">
        <f t="shared" si="111"/>
        <v>8.5774050780340083</v>
      </c>
      <c r="I112" s="133">
        <f t="shared" ref="I112:J112" si="135">I65/I18</f>
        <v>9.5031162698320664</v>
      </c>
      <c r="J112" s="133">
        <f t="shared" si="135"/>
        <v>10.266763361976382</v>
      </c>
      <c r="K112" s="200">
        <f t="shared" si="111"/>
        <v>10.250234978679886</v>
      </c>
      <c r="L112" s="185">
        <f t="shared" si="111"/>
        <v>11.653109997754514</v>
      </c>
      <c r="N112" s="23">
        <f t="shared" si="117"/>
        <v>0.13686271797598365</v>
      </c>
    </row>
    <row r="113" spans="1:14" ht="20.100000000000001" customHeight="1" x14ac:dyDescent="0.25">
      <c r="A113" s="24"/>
      <c r="B113" t="s">
        <v>84</v>
      </c>
      <c r="C113" s="243">
        <f t="shared" si="114"/>
        <v>13.797621834183794</v>
      </c>
      <c r="D113" s="244">
        <f t="shared" si="114"/>
        <v>10.172654342518312</v>
      </c>
      <c r="E113" s="244">
        <f t="shared" si="111"/>
        <v>12.269485404754739</v>
      </c>
      <c r="F113" s="244">
        <f t="shared" si="111"/>
        <v>9.5459190190318051</v>
      </c>
      <c r="G113" s="244">
        <f t="shared" ref="G113" si="136">G66/G19</f>
        <v>8.1287145312041584</v>
      </c>
      <c r="H113" s="244">
        <f t="shared" si="111"/>
        <v>8.0172894590072499</v>
      </c>
      <c r="I113" s="244">
        <f t="shared" ref="I113:J113" si="137">I66/I19</f>
        <v>9.2324053423651868</v>
      </c>
      <c r="J113" s="244">
        <f t="shared" si="137"/>
        <v>9.7320546906046044</v>
      </c>
      <c r="K113" s="165">
        <f t="shared" si="111"/>
        <v>9.8281256153475134</v>
      </c>
      <c r="L113" s="184">
        <f t="shared" si="111"/>
        <v>11.614434245900119</v>
      </c>
      <c r="N113" s="241">
        <f t="shared" si="117"/>
        <v>0.18175476184015416</v>
      </c>
    </row>
    <row r="114" spans="1:14" ht="20.100000000000001" customHeight="1" thickBot="1" x14ac:dyDescent="0.3">
      <c r="A114" s="24"/>
      <c r="B114" t="s">
        <v>85</v>
      </c>
      <c r="C114" s="243">
        <f t="shared" si="114"/>
        <v>10.685618729096991</v>
      </c>
      <c r="D114" s="244">
        <f t="shared" si="114"/>
        <v>13.675536480686695</v>
      </c>
      <c r="E114" s="244">
        <f t="shared" si="111"/>
        <v>14.283318623124448</v>
      </c>
      <c r="F114" s="244">
        <f t="shared" si="111"/>
        <v>12.127423822714681</v>
      </c>
      <c r="G114" s="244">
        <f t="shared" ref="G114" si="138">G67/G20</f>
        <v>10.3056646632909</v>
      </c>
      <c r="H114" s="244">
        <f t="shared" si="111"/>
        <v>11.418387553041018</v>
      </c>
      <c r="I114" s="244">
        <f t="shared" ref="I114:J114" si="139">I67/I20</f>
        <v>13.364448400724916</v>
      </c>
      <c r="J114" s="244">
        <f t="shared" si="139"/>
        <v>14.799214715099346</v>
      </c>
      <c r="K114" s="165">
        <f t="shared" si="111"/>
        <v>14.907978464030821</v>
      </c>
      <c r="L114" s="184">
        <f t="shared" si="111"/>
        <v>12.123085542336472</v>
      </c>
      <c r="N114" s="34">
        <f t="shared" si="117"/>
        <v>-0.1868055369420871</v>
      </c>
    </row>
    <row r="115" spans="1:14" ht="20.100000000000001" customHeight="1" thickBot="1" x14ac:dyDescent="0.3">
      <c r="A115" s="5" t="s">
        <v>18</v>
      </c>
      <c r="B115" s="6"/>
      <c r="C115" s="113">
        <f t="shared" si="114"/>
        <v>21.465735798703776</v>
      </c>
      <c r="D115" s="133">
        <f t="shared" si="114"/>
        <v>14.720789007092199</v>
      </c>
      <c r="E115" s="133">
        <f t="shared" si="111"/>
        <v>12.061285530956013</v>
      </c>
      <c r="F115" s="133">
        <f t="shared" si="111"/>
        <v>11.294826300496284</v>
      </c>
      <c r="G115" s="133">
        <f t="shared" ref="G115" si="140">G68/G21</f>
        <v>13.343641876226146</v>
      </c>
      <c r="H115" s="133">
        <f t="shared" si="111"/>
        <v>19.202643817056646</v>
      </c>
      <c r="I115" s="133">
        <f t="shared" ref="I115:J115" si="141">I68/I21</f>
        <v>21.300365388691954</v>
      </c>
      <c r="J115" s="133">
        <f t="shared" si="141"/>
        <v>18.774592946179059</v>
      </c>
      <c r="K115" s="200">
        <f t="shared" si="111"/>
        <v>18.264876103261706</v>
      </c>
      <c r="L115" s="185">
        <f t="shared" si="111"/>
        <v>19.659127738855091</v>
      </c>
      <c r="N115" s="23">
        <f t="shared" si="117"/>
        <v>7.6335126923987293E-2</v>
      </c>
    </row>
    <row r="116" spans="1:14" ht="20.100000000000001" customHeight="1" x14ac:dyDescent="0.25">
      <c r="A116" s="24"/>
      <c r="B116" t="s">
        <v>84</v>
      </c>
      <c r="C116" s="243">
        <f t="shared" si="114"/>
        <v>13.936639505479068</v>
      </c>
      <c r="D116" s="244">
        <f t="shared" si="114"/>
        <v>11.378264268960125</v>
      </c>
      <c r="E116" s="244">
        <f t="shared" si="111"/>
        <v>15.149018548532325</v>
      </c>
      <c r="F116" s="244">
        <f t="shared" si="111"/>
        <v>19.160603080957063</v>
      </c>
      <c r="G116" s="244">
        <f t="shared" ref="G116" si="142">G69/G22</f>
        <v>16.752188672503127</v>
      </c>
      <c r="H116" s="244">
        <f t="shared" si="111"/>
        <v>18.680670998942119</v>
      </c>
      <c r="I116" s="244">
        <f t="shared" ref="I116:J116" si="143">I69/I22</f>
        <v>21.062160204484837</v>
      </c>
      <c r="J116" s="244">
        <f t="shared" si="143"/>
        <v>18.986704545611914</v>
      </c>
      <c r="K116" s="165">
        <f t="shared" si="111"/>
        <v>17.478769180315197</v>
      </c>
      <c r="L116" s="184">
        <f t="shared" si="111"/>
        <v>25.284425558334569</v>
      </c>
      <c r="N116" s="241">
        <f t="shared" si="117"/>
        <v>0.44657929271188024</v>
      </c>
    </row>
    <row r="117" spans="1:14" ht="20.100000000000001" customHeight="1" thickBot="1" x14ac:dyDescent="0.3">
      <c r="A117" s="24"/>
      <c r="B117" t="s">
        <v>85</v>
      </c>
      <c r="C117" s="243">
        <f t="shared" si="114"/>
        <v>25.330737054666091</v>
      </c>
      <c r="D117" s="244">
        <f t="shared" si="114"/>
        <v>15.272769528728212</v>
      </c>
      <c r="E117" s="244">
        <f t="shared" si="114"/>
        <v>11.670965318642795</v>
      </c>
      <c r="F117" s="244">
        <f t="shared" si="114"/>
        <v>10.625188347564038</v>
      </c>
      <c r="G117" s="244">
        <f t="shared" ref="G117" si="144">G70/G23</f>
        <v>12.49340404670648</v>
      </c>
      <c r="H117" s="244">
        <f t="shared" si="114"/>
        <v>19.369563116180167</v>
      </c>
      <c r="I117" s="244">
        <f t="shared" ref="I117:J117" si="145">I70/I23</f>
        <v>21.376046713072661</v>
      </c>
      <c r="J117" s="244">
        <f t="shared" si="145"/>
        <v>18.702224929254896</v>
      </c>
      <c r="K117" s="165">
        <f t="shared" si="114"/>
        <v>18.557602543534692</v>
      </c>
      <c r="L117" s="184">
        <f t="shared" si="114"/>
        <v>18.052825142461533</v>
      </c>
      <c r="N117" s="34">
        <f t="shared" si="117"/>
        <v>-2.7200571835127457E-2</v>
      </c>
    </row>
    <row r="118" spans="1:14" ht="20.100000000000001" customHeight="1" thickBot="1" x14ac:dyDescent="0.3">
      <c r="A118" s="5" t="s">
        <v>19</v>
      </c>
      <c r="B118" s="6"/>
      <c r="C118" s="113">
        <f t="shared" ref="C118:L133" si="146">C71/C24</f>
        <v>8.5465300809799558</v>
      </c>
      <c r="D118" s="133">
        <f t="shared" si="146"/>
        <v>10.986867547585044</v>
      </c>
      <c r="E118" s="133">
        <f t="shared" si="146"/>
        <v>8.4069324817011086</v>
      </c>
      <c r="F118" s="133">
        <f t="shared" si="146"/>
        <v>8.1401663674342579</v>
      </c>
      <c r="G118" s="133">
        <f t="shared" ref="G118" si="147">G71/G24</f>
        <v>7.8997118247652534</v>
      </c>
      <c r="H118" s="133">
        <f t="shared" si="146"/>
        <v>7.6815972604717064</v>
      </c>
      <c r="I118" s="133">
        <f t="shared" ref="I118:J118" si="148">I71/I24</f>
        <v>10.237680396275859</v>
      </c>
      <c r="J118" s="133">
        <f t="shared" si="148"/>
        <v>12.053718863036522</v>
      </c>
      <c r="K118" s="200">
        <f t="shared" si="146"/>
        <v>11.932560420954658</v>
      </c>
      <c r="L118" s="185">
        <f t="shared" si="146"/>
        <v>14.842577194465965</v>
      </c>
      <c r="N118" s="23">
        <f t="shared" si="117"/>
        <v>0.24387194959441008</v>
      </c>
    </row>
    <row r="119" spans="1:14" ht="20.100000000000001" customHeight="1" x14ac:dyDescent="0.25">
      <c r="A119" s="24"/>
      <c r="B119" t="s">
        <v>84</v>
      </c>
      <c r="C119" s="243">
        <f t="shared" si="146"/>
        <v>3.6284859094941284</v>
      </c>
      <c r="D119" s="244">
        <f t="shared" si="146"/>
        <v>4.1276205297506872</v>
      </c>
      <c r="E119" s="244">
        <f t="shared" si="146"/>
        <v>3.0479738698719623</v>
      </c>
      <c r="F119" s="244">
        <f t="shared" si="146"/>
        <v>3.3002096269322321</v>
      </c>
      <c r="G119" s="244">
        <f t="shared" ref="G119" si="149">G72/G25</f>
        <v>3.3803129133786434</v>
      </c>
      <c r="H119" s="244">
        <f t="shared" si="146"/>
        <v>3.405626007219583</v>
      </c>
      <c r="I119" s="244">
        <f t="shared" ref="I119:J119" si="150">I72/I25</f>
        <v>3.4877827578338141</v>
      </c>
      <c r="J119" s="244">
        <f t="shared" si="150"/>
        <v>4.1334901483813535</v>
      </c>
      <c r="K119" s="165">
        <f t="shared" si="146"/>
        <v>4.029299605529058</v>
      </c>
      <c r="L119" s="184">
        <f t="shared" si="146"/>
        <v>4.6188546204024572</v>
      </c>
      <c r="N119" s="241">
        <f t="shared" si="117"/>
        <v>0.14631699615099461</v>
      </c>
    </row>
    <row r="120" spans="1:14" ht="20.100000000000001" customHeight="1" thickBot="1" x14ac:dyDescent="0.3">
      <c r="A120" s="24"/>
      <c r="B120" t="s">
        <v>85</v>
      </c>
      <c r="C120" s="243">
        <f t="shared" si="146"/>
        <v>10.259959904540468</v>
      </c>
      <c r="D120" s="244">
        <f t="shared" si="146"/>
        <v>12.094985714576364</v>
      </c>
      <c r="E120" s="244">
        <f t="shared" si="146"/>
        <v>13.422789193842663</v>
      </c>
      <c r="F120" s="244">
        <f t="shared" si="146"/>
        <v>12.650576311027072</v>
      </c>
      <c r="G120" s="244">
        <f t="shared" ref="G120" si="151">G73/G26</f>
        <v>11.758965825628753</v>
      </c>
      <c r="H120" s="244">
        <f t="shared" si="146"/>
        <v>11.241794826725048</v>
      </c>
      <c r="I120" s="244">
        <f t="shared" ref="I120:J120" si="152">I73/I26</f>
        <v>14.096198592525672</v>
      </c>
      <c r="J120" s="244">
        <f t="shared" si="152"/>
        <v>15.011507023357836</v>
      </c>
      <c r="K120" s="165">
        <f t="shared" si="146"/>
        <v>14.995072066284154</v>
      </c>
      <c r="L120" s="184">
        <f t="shared" si="146"/>
        <v>16.229646836521628</v>
      </c>
      <c r="N120" s="34">
        <f t="shared" si="117"/>
        <v>8.2332033135963933E-2</v>
      </c>
    </row>
    <row r="121" spans="1:14" ht="20.100000000000001" customHeight="1" thickBot="1" x14ac:dyDescent="0.3">
      <c r="A121" s="5" t="s">
        <v>83</v>
      </c>
      <c r="B121" s="6"/>
      <c r="C121" s="113">
        <f t="shared" si="146"/>
        <v>8.8219907864146805</v>
      </c>
      <c r="D121" s="133">
        <f t="shared" si="146"/>
        <v>7.9278075188695167</v>
      </c>
      <c r="E121" s="133">
        <f t="shared" si="146"/>
        <v>5.3059111054299448</v>
      </c>
      <c r="F121" s="133">
        <f t="shared" si="146"/>
        <v>7.4216689735864705</v>
      </c>
      <c r="G121" s="133">
        <f t="shared" ref="G121" si="153">G74/G27</f>
        <v>7.9880684466342631</v>
      </c>
      <c r="H121" s="133">
        <f t="shared" si="146"/>
        <v>7.3332827086244254</v>
      </c>
      <c r="I121" s="133">
        <f t="shared" ref="I121:J121" si="154">I74/I27</f>
        <v>7.1522634276769512</v>
      </c>
      <c r="J121" s="133">
        <f t="shared" si="154"/>
        <v>8.2444028120030968</v>
      </c>
      <c r="K121" s="200">
        <f t="shared" si="146"/>
        <v>7.935082690067091</v>
      </c>
      <c r="L121" s="185">
        <f t="shared" si="146"/>
        <v>11.894671248448336</v>
      </c>
      <c r="N121" s="23">
        <f t="shared" si="117"/>
        <v>0.4989977689000954</v>
      </c>
    </row>
    <row r="122" spans="1:14" ht="20.100000000000001" customHeight="1" x14ac:dyDescent="0.25">
      <c r="A122" s="24"/>
      <c r="B122" t="s">
        <v>84</v>
      </c>
      <c r="C122" s="243">
        <f t="shared" si="146"/>
        <v>6.3294754986456541</v>
      </c>
      <c r="D122" s="244">
        <f t="shared" si="146"/>
        <v>6.9627473806752036</v>
      </c>
      <c r="E122" s="244">
        <f t="shared" si="146"/>
        <v>3.5215049578031699</v>
      </c>
      <c r="F122" s="244">
        <f t="shared" si="146"/>
        <v>3.6882277549016935</v>
      </c>
      <c r="G122" s="244">
        <f t="shared" ref="G122" si="155">G75/G28</f>
        <v>7.7413181783891165</v>
      </c>
      <c r="H122" s="244">
        <f t="shared" si="146"/>
        <v>8.0936505640728953</v>
      </c>
      <c r="I122" s="244">
        <f t="shared" ref="I122:J122" si="156">I75/I28</f>
        <v>7.9137443500410036</v>
      </c>
      <c r="J122" s="244">
        <f t="shared" si="156"/>
        <v>8.2655084259717917</v>
      </c>
      <c r="K122" s="165">
        <f t="shared" si="146"/>
        <v>8.1481378673754996</v>
      </c>
      <c r="L122" s="184">
        <f t="shared" si="146"/>
        <v>9.0099839620299864</v>
      </c>
      <c r="N122" s="241">
        <f t="shared" si="117"/>
        <v>0.10577215416362191</v>
      </c>
    </row>
    <row r="123" spans="1:14" ht="20.100000000000001" customHeight="1" thickBot="1" x14ac:dyDescent="0.3">
      <c r="A123" s="24"/>
      <c r="B123" t="s">
        <v>85</v>
      </c>
      <c r="C123" s="243">
        <f t="shared" si="146"/>
        <v>8.9119602510088356</v>
      </c>
      <c r="D123" s="244">
        <f t="shared" si="146"/>
        <v>7.9974662107569694</v>
      </c>
      <c r="E123" s="244">
        <f t="shared" si="146"/>
        <v>8.7960602745288234</v>
      </c>
      <c r="F123" s="244">
        <f t="shared" si="146"/>
        <v>9.0921549679346398</v>
      </c>
      <c r="G123" s="244">
        <f t="shared" ref="G123" si="157">G76/G29</f>
        <v>8.0119546351901025</v>
      </c>
      <c r="H123" s="244">
        <f t="shared" si="146"/>
        <v>7.2760473370204242</v>
      </c>
      <c r="I123" s="244">
        <f t="shared" ref="I123:J123" si="158">I76/I29</f>
        <v>7.110651761345002</v>
      </c>
      <c r="J123" s="244">
        <f t="shared" si="158"/>
        <v>8.2436224192264476</v>
      </c>
      <c r="K123" s="165">
        <f t="shared" si="146"/>
        <v>7.9282535366792075</v>
      </c>
      <c r="L123" s="184">
        <f t="shared" si="146"/>
        <v>12.052056799152423</v>
      </c>
      <c r="N123" s="34">
        <f t="shared" si="117"/>
        <v>0.52014018514858107</v>
      </c>
    </row>
    <row r="124" spans="1:14" ht="20.100000000000001" customHeight="1" thickBot="1" x14ac:dyDescent="0.3">
      <c r="A124" s="5" t="s">
        <v>9</v>
      </c>
      <c r="B124" s="6"/>
      <c r="C124" s="113">
        <f t="shared" si="146"/>
        <v>8.6157584549226236</v>
      </c>
      <c r="D124" s="133">
        <f t="shared" si="146"/>
        <v>9.2267089803991489</v>
      </c>
      <c r="E124" s="133">
        <f t="shared" si="146"/>
        <v>10.043909773256988</v>
      </c>
      <c r="F124" s="133">
        <f t="shared" si="146"/>
        <v>9.7347836212761418</v>
      </c>
      <c r="G124" s="133">
        <f t="shared" ref="G124" si="159">G77/G30</f>
        <v>11.959347444545473</v>
      </c>
      <c r="H124" s="133">
        <f t="shared" si="146"/>
        <v>11.144735654047807</v>
      </c>
      <c r="I124" s="133">
        <f t="shared" ref="I124:J124" si="160">I77/I30</f>
        <v>11.410303001019447</v>
      </c>
      <c r="J124" s="133">
        <f t="shared" si="160"/>
        <v>12.086044849083629</v>
      </c>
      <c r="K124" s="200">
        <f t="shared" si="146"/>
        <v>11.970850605927327</v>
      </c>
      <c r="L124" s="185">
        <f t="shared" si="146"/>
        <v>13.058893037331481</v>
      </c>
      <c r="N124" s="23">
        <f t="shared" si="117"/>
        <v>9.0890987384423139E-2</v>
      </c>
    </row>
    <row r="125" spans="1:14" ht="20.100000000000001" customHeight="1" x14ac:dyDescent="0.25">
      <c r="A125" s="24"/>
      <c r="B125" t="s">
        <v>84</v>
      </c>
      <c r="C125" s="243">
        <f t="shared" si="146"/>
        <v>8.7338098076509976</v>
      </c>
      <c r="D125" s="244">
        <f t="shared" si="146"/>
        <v>9.4251186024077285</v>
      </c>
      <c r="E125" s="244">
        <f t="shared" si="146"/>
        <v>10.664575407843053</v>
      </c>
      <c r="F125" s="244">
        <f t="shared" si="146"/>
        <v>10.901297215418332</v>
      </c>
      <c r="G125" s="244">
        <f t="shared" ref="G125" si="161">G78/G31</f>
        <v>11.843918106184637</v>
      </c>
      <c r="H125" s="244">
        <f t="shared" si="146"/>
        <v>11.541792756448999</v>
      </c>
      <c r="I125" s="244">
        <f t="shared" ref="I125:J125" si="162">I78/I31</f>
        <v>12.227990939528658</v>
      </c>
      <c r="J125" s="244">
        <f t="shared" si="162"/>
        <v>13.343627774948775</v>
      </c>
      <c r="K125" s="165">
        <f t="shared" si="146"/>
        <v>13.343039610648534</v>
      </c>
      <c r="L125" s="184">
        <f t="shared" si="146"/>
        <v>13.350759787331329</v>
      </c>
      <c r="N125" s="241">
        <f t="shared" si="117"/>
        <v>5.7859205309068393E-4</v>
      </c>
    </row>
    <row r="126" spans="1:14" ht="20.100000000000001" customHeight="1" thickBot="1" x14ac:dyDescent="0.3">
      <c r="A126" s="24"/>
      <c r="B126" t="s">
        <v>85</v>
      </c>
      <c r="C126" s="243">
        <f t="shared" si="146"/>
        <v>8.2175515374870436</v>
      </c>
      <c r="D126" s="244">
        <f t="shared" si="146"/>
        <v>8.0282708076336977</v>
      </c>
      <c r="E126" s="244">
        <f t="shared" si="146"/>
        <v>7.1393181615747752</v>
      </c>
      <c r="F126" s="244">
        <f t="shared" si="146"/>
        <v>6.851706407841232</v>
      </c>
      <c r="G126" s="244">
        <f t="shared" ref="G126" si="163">G79/G32</f>
        <v>12.583021167125514</v>
      </c>
      <c r="H126" s="244">
        <f t="shared" si="146"/>
        <v>10.197394233071941</v>
      </c>
      <c r="I126" s="244">
        <f t="shared" ref="I126:J126" si="164">I79/I32</f>
        <v>9.0566538399365584</v>
      </c>
      <c r="J126" s="244">
        <f t="shared" si="164"/>
        <v>9.5274077722497825</v>
      </c>
      <c r="K126" s="165">
        <f t="shared" si="146"/>
        <v>9.3007281733523577</v>
      </c>
      <c r="L126" s="184">
        <f t="shared" si="146"/>
        <v>12.048969747042904</v>
      </c>
      <c r="N126" s="34">
        <f t="shared" si="117"/>
        <v>0.29548671055289738</v>
      </c>
    </row>
    <row r="127" spans="1:14" ht="20.100000000000001" customHeight="1" thickBot="1" x14ac:dyDescent="0.3">
      <c r="A127" s="5" t="s">
        <v>12</v>
      </c>
      <c r="B127" s="6"/>
      <c r="C127" s="113">
        <f t="shared" si="146"/>
        <v>6.5114133195300425</v>
      </c>
      <c r="D127" s="133">
        <f t="shared" si="146"/>
        <v>6.194533158108551</v>
      </c>
      <c r="E127" s="133">
        <f t="shared" si="146"/>
        <v>5.8572628598213905</v>
      </c>
      <c r="F127" s="133">
        <f t="shared" si="146"/>
        <v>4.6456746925895409</v>
      </c>
      <c r="G127" s="133">
        <f t="shared" ref="G127" si="165">G80/G33</f>
        <v>5.0539941688228893</v>
      </c>
      <c r="H127" s="133">
        <f t="shared" si="146"/>
        <v>5.2067475807992807</v>
      </c>
      <c r="I127" s="133">
        <f t="shared" ref="I127:J127" si="166">I80/I33</f>
        <v>5.6203474944799732</v>
      </c>
      <c r="J127" s="133">
        <f t="shared" si="166"/>
        <v>6.2365411976833345</v>
      </c>
      <c r="K127" s="200">
        <f t="shared" si="146"/>
        <v>6.0943377334759674</v>
      </c>
      <c r="L127" s="185">
        <f t="shared" si="146"/>
        <v>7.022073716606279</v>
      </c>
      <c r="N127" s="23">
        <f t="shared" si="117"/>
        <v>0.15222917135594452</v>
      </c>
    </row>
    <row r="128" spans="1:14" ht="20.100000000000001" customHeight="1" x14ac:dyDescent="0.25">
      <c r="A128" s="24"/>
      <c r="B128" t="s">
        <v>84</v>
      </c>
      <c r="C128" s="243">
        <f t="shared" si="146"/>
        <v>6.1268866254537739</v>
      </c>
      <c r="D128" s="244">
        <f t="shared" si="146"/>
        <v>5.8482320850167264</v>
      </c>
      <c r="E128" s="244">
        <f t="shared" si="146"/>
        <v>5.4770008408434752</v>
      </c>
      <c r="F128" s="244">
        <f t="shared" si="146"/>
        <v>4.3489540988079645</v>
      </c>
      <c r="G128" s="244">
        <f t="shared" ref="G128" si="167">G81/G34</f>
        <v>4.6962862811374828</v>
      </c>
      <c r="H128" s="244">
        <f t="shared" si="146"/>
        <v>4.8534789652693586</v>
      </c>
      <c r="I128" s="244">
        <f t="shared" ref="I128:J128" si="168">I81/I34</f>
        <v>5.4479992291051209</v>
      </c>
      <c r="J128" s="244">
        <f t="shared" si="168"/>
        <v>6.0018436910865516</v>
      </c>
      <c r="K128" s="165">
        <f t="shared" si="146"/>
        <v>5.8601650444345426</v>
      </c>
      <c r="L128" s="184">
        <f t="shared" si="146"/>
        <v>6.7106015918370501</v>
      </c>
      <c r="N128" s="42">
        <f t="shared" si="117"/>
        <v>0.14512160339411867</v>
      </c>
    </row>
    <row r="129" spans="1:14" ht="20.100000000000001" customHeight="1" thickBot="1" x14ac:dyDescent="0.3">
      <c r="A129" s="24"/>
      <c r="B129" t="s">
        <v>85</v>
      </c>
      <c r="C129" s="243">
        <f t="shared" si="146"/>
        <v>11.811279449224065</v>
      </c>
      <c r="D129" s="244">
        <f t="shared" si="146"/>
        <v>11.039594243838907</v>
      </c>
      <c r="E129" s="244">
        <f t="shared" si="146"/>
        <v>11.392946927374302</v>
      </c>
      <c r="F129" s="244">
        <f t="shared" si="146"/>
        <v>11.754864898981511</v>
      </c>
      <c r="G129" s="244">
        <f t="shared" ref="G129" si="169">G82/G35</f>
        <v>12.990164112596457</v>
      </c>
      <c r="H129" s="244">
        <f t="shared" si="146"/>
        <v>12.713660354989113</v>
      </c>
      <c r="I129" s="244">
        <f t="shared" ref="I129:J129" si="170">I82/I35</f>
        <v>12.559619211854754</v>
      </c>
      <c r="J129" s="244">
        <f t="shared" si="170"/>
        <v>11.510412019784393</v>
      </c>
      <c r="K129" s="165">
        <f t="shared" si="146"/>
        <v>11.2980375652949</v>
      </c>
      <c r="L129" s="184">
        <f t="shared" si="146"/>
        <v>13.951055071331881</v>
      </c>
      <c r="N129" s="159">
        <f t="shared" si="117"/>
        <v>0.23482109089338407</v>
      </c>
    </row>
    <row r="130" spans="1:14" ht="20.100000000000001" customHeight="1" thickBot="1" x14ac:dyDescent="0.3">
      <c r="A130" s="5" t="s">
        <v>11</v>
      </c>
      <c r="B130" s="6"/>
      <c r="C130" s="113">
        <f t="shared" si="146"/>
        <v>9.4593915192518825</v>
      </c>
      <c r="D130" s="133">
        <f t="shared" si="146"/>
        <v>9.8262393081334114</v>
      </c>
      <c r="E130" s="133">
        <f t="shared" si="146"/>
        <v>9.8714347596235577</v>
      </c>
      <c r="F130" s="133">
        <f t="shared" si="146"/>
        <v>9.5642067097241092</v>
      </c>
      <c r="G130" s="133">
        <f t="shared" ref="G130" si="171">G83/G36</f>
        <v>8.986912153786843</v>
      </c>
      <c r="H130" s="133">
        <f t="shared" si="146"/>
        <v>9.5622009717787151</v>
      </c>
      <c r="I130" s="133">
        <f t="shared" ref="I130:J130" si="172">I83/I36</f>
        <v>9.9405753009189102</v>
      </c>
      <c r="J130" s="133">
        <f t="shared" si="172"/>
        <v>9.7365494983904597</v>
      </c>
      <c r="K130" s="200">
        <f t="shared" si="146"/>
        <v>9.6521625361726446</v>
      </c>
      <c r="L130" s="185">
        <f t="shared" si="146"/>
        <v>10.453158406916332</v>
      </c>
      <c r="N130" s="23">
        <f t="shared" si="117"/>
        <v>8.2986156495174893E-2</v>
      </c>
    </row>
    <row r="131" spans="1:14" ht="20.100000000000001" customHeight="1" x14ac:dyDescent="0.25">
      <c r="A131" s="24"/>
      <c r="B131" t="s">
        <v>84</v>
      </c>
      <c r="C131" s="243">
        <f t="shared" si="146"/>
        <v>9.1420220353026309</v>
      </c>
      <c r="D131" s="244">
        <f t="shared" si="146"/>
        <v>9.5823808898524234</v>
      </c>
      <c r="E131" s="244">
        <f t="shared" si="146"/>
        <v>9.6075923361953901</v>
      </c>
      <c r="F131" s="244">
        <f t="shared" si="146"/>
        <v>9.1216037233935268</v>
      </c>
      <c r="G131" s="244">
        <f t="shared" ref="G131" si="173">G84/G37</f>
        <v>8.5402556197665742</v>
      </c>
      <c r="H131" s="244">
        <f t="shared" si="146"/>
        <v>9.1311749503406734</v>
      </c>
      <c r="I131" s="244">
        <f t="shared" ref="I131:J131" si="174">I84/I37</f>
        <v>9.6300887003931681</v>
      </c>
      <c r="J131" s="244">
        <f t="shared" si="174"/>
        <v>9.4403542553333857</v>
      </c>
      <c r="K131" s="165">
        <f t="shared" si="146"/>
        <v>9.3498678742101049</v>
      </c>
      <c r="L131" s="184">
        <f t="shared" si="146"/>
        <v>10.098482208492246</v>
      </c>
      <c r="N131" s="241">
        <f t="shared" si="117"/>
        <v>8.0066835633801486E-2</v>
      </c>
    </row>
    <row r="132" spans="1:14" ht="20.100000000000001" customHeight="1" thickBot="1" x14ac:dyDescent="0.3">
      <c r="A132" s="24"/>
      <c r="B132" t="s">
        <v>85</v>
      </c>
      <c r="C132" s="243">
        <f t="shared" si="146"/>
        <v>13.309875060640524</v>
      </c>
      <c r="D132" s="244">
        <f t="shared" si="146"/>
        <v>12.84427106221032</v>
      </c>
      <c r="E132" s="244">
        <f t="shared" si="146"/>
        <v>13.680904612950778</v>
      </c>
      <c r="F132" s="244">
        <f t="shared" si="146"/>
        <v>13.68610844429603</v>
      </c>
      <c r="G132" s="244">
        <f t="shared" ref="G132" si="175">G85/G38</f>
        <v>13.811972377929358</v>
      </c>
      <c r="H132" s="244">
        <f t="shared" si="146"/>
        <v>13.79750501599241</v>
      </c>
      <c r="I132" s="244">
        <f t="shared" ref="I132:J132" si="176">I85/I38</f>
        <v>13.386122350089792</v>
      </c>
      <c r="J132" s="244">
        <f t="shared" si="176"/>
        <v>13.096684172626283</v>
      </c>
      <c r="K132" s="165">
        <f t="shared" si="146"/>
        <v>13.233817551390292</v>
      </c>
      <c r="L132" s="184">
        <f t="shared" si="146"/>
        <v>14.48689876736786</v>
      </c>
      <c r="N132" s="34">
        <f t="shared" si="117"/>
        <v>9.4687811065214844E-2</v>
      </c>
    </row>
    <row r="133" spans="1:14" ht="20.100000000000001" customHeight="1" thickBot="1" x14ac:dyDescent="0.3">
      <c r="A133" s="5" t="s">
        <v>6</v>
      </c>
      <c r="B133" s="6"/>
      <c r="C133" s="113">
        <f t="shared" si="146"/>
        <v>10.43620664331918</v>
      </c>
      <c r="D133" s="133">
        <f t="shared" si="146"/>
        <v>10.88841256916583</v>
      </c>
      <c r="E133" s="133">
        <f t="shared" si="146"/>
        <v>11.564204729106528</v>
      </c>
      <c r="F133" s="133">
        <f t="shared" si="146"/>
        <v>11.385769200869499</v>
      </c>
      <c r="G133" s="133">
        <f t="shared" ref="G133" si="177">G86/G39</f>
        <v>11.546971243508999</v>
      </c>
      <c r="H133" s="133">
        <f t="shared" si="146"/>
        <v>11.892505266359258</v>
      </c>
      <c r="I133" s="133">
        <f t="shared" ref="I133:J133" si="178">I86/I39</f>
        <v>12.298059322673849</v>
      </c>
      <c r="J133" s="133">
        <f t="shared" si="178"/>
        <v>13.022248904141954</v>
      </c>
      <c r="K133" s="200">
        <f t="shared" si="146"/>
        <v>12.989699801873048</v>
      </c>
      <c r="L133" s="185">
        <f t="shared" si="146"/>
        <v>14.547176652085739</v>
      </c>
      <c r="N133" s="23">
        <f t="shared" si="117"/>
        <v>0.11990091179690777</v>
      </c>
    </row>
    <row r="134" spans="1:14" ht="20.100000000000001" customHeight="1" x14ac:dyDescent="0.25">
      <c r="A134" s="24"/>
      <c r="B134" t="s">
        <v>84</v>
      </c>
      <c r="C134" s="243">
        <f t="shared" ref="C134:L141" si="179">C87/C40</f>
        <v>9.8919608108893069</v>
      </c>
      <c r="D134" s="244">
        <f t="shared" si="179"/>
        <v>10.222273866177959</v>
      </c>
      <c r="E134" s="244">
        <f t="shared" si="179"/>
        <v>10.884497388649878</v>
      </c>
      <c r="F134" s="244">
        <f t="shared" si="179"/>
        <v>10.928790922923891</v>
      </c>
      <c r="G134" s="244">
        <f t="shared" ref="G134" si="180">G87/G40</f>
        <v>11.15227524901206</v>
      </c>
      <c r="H134" s="244">
        <f t="shared" si="179"/>
        <v>11.284437748580087</v>
      </c>
      <c r="I134" s="244">
        <f t="shared" ref="I134:J134" si="181">I87/I40</f>
        <v>11.635634148396345</v>
      </c>
      <c r="J134" s="244">
        <f t="shared" si="181"/>
        <v>12.36868177533268</v>
      </c>
      <c r="K134" s="165">
        <f t="shared" si="179"/>
        <v>12.278723405936017</v>
      </c>
      <c r="L134" s="184">
        <f t="shared" si="179"/>
        <v>14.05850539714762</v>
      </c>
      <c r="N134" s="241">
        <f t="shared" si="117"/>
        <v>0.14494845533788853</v>
      </c>
    </row>
    <row r="135" spans="1:14" ht="20.100000000000001" customHeight="1" thickBot="1" x14ac:dyDescent="0.3">
      <c r="A135" s="24"/>
      <c r="B135" t="s">
        <v>85</v>
      </c>
      <c r="C135" s="243">
        <f t="shared" si="179"/>
        <v>12.334912173097759</v>
      </c>
      <c r="D135" s="244">
        <f t="shared" si="179"/>
        <v>13.561115615735471</v>
      </c>
      <c r="E135" s="244">
        <f t="shared" si="179"/>
        <v>14.121246839103664</v>
      </c>
      <c r="F135" s="244">
        <f t="shared" si="179"/>
        <v>12.918087465884994</v>
      </c>
      <c r="G135" s="244">
        <f t="shared" ref="G135" si="182">G88/G41</f>
        <v>12.947207023620999</v>
      </c>
      <c r="H135" s="244">
        <f t="shared" si="179"/>
        <v>14.446727488574959</v>
      </c>
      <c r="I135" s="244">
        <f t="shared" ref="I135:J135" si="183">I88/I41</f>
        <v>15.14079850389461</v>
      </c>
      <c r="J135" s="244">
        <f t="shared" si="183"/>
        <v>15.55526808929811</v>
      </c>
      <c r="K135" s="165">
        <f t="shared" si="179"/>
        <v>15.737519674243034</v>
      </c>
      <c r="L135" s="184">
        <f t="shared" si="179"/>
        <v>16.511262956187839</v>
      </c>
      <c r="N135" s="34">
        <f t="shared" si="117"/>
        <v>4.9165516419411345E-2</v>
      </c>
    </row>
    <row r="136" spans="1:14" ht="20.100000000000001" customHeight="1" thickBot="1" x14ac:dyDescent="0.3">
      <c r="A136" s="5" t="s">
        <v>7</v>
      </c>
      <c r="B136" s="6"/>
      <c r="C136" s="113">
        <f t="shared" si="179"/>
        <v>17.343538291795131</v>
      </c>
      <c r="D136" s="133">
        <f t="shared" si="179"/>
        <v>15.135612348541587</v>
      </c>
      <c r="E136" s="133">
        <f t="shared" si="179"/>
        <v>17.897327696503972</v>
      </c>
      <c r="F136" s="133">
        <f t="shared" si="179"/>
        <v>17.227658366505111</v>
      </c>
      <c r="G136" s="133">
        <f t="shared" ref="G136" si="184">G89/G42</f>
        <v>17.857502174372957</v>
      </c>
      <c r="H136" s="133">
        <f t="shared" si="179"/>
        <v>18.798711710200049</v>
      </c>
      <c r="I136" s="133">
        <f t="shared" ref="I136:J136" si="185">I89/I42</f>
        <v>18.072875774480469</v>
      </c>
      <c r="J136" s="133">
        <f t="shared" si="185"/>
        <v>19.17835219965384</v>
      </c>
      <c r="K136" s="200">
        <f t="shared" si="179"/>
        <v>18.954470114489204</v>
      </c>
      <c r="L136" s="185">
        <f t="shared" si="179"/>
        <v>21.644508060335156</v>
      </c>
      <c r="N136" s="23">
        <f t="shared" si="117"/>
        <v>0.14192103127112102</v>
      </c>
    </row>
    <row r="137" spans="1:14" ht="20.100000000000001" customHeight="1" x14ac:dyDescent="0.25">
      <c r="A137" s="24"/>
      <c r="B137" t="s">
        <v>84</v>
      </c>
      <c r="C137" s="243">
        <f t="shared" si="179"/>
        <v>17.493804805169436</v>
      </c>
      <c r="D137" s="244">
        <f t="shared" si="179"/>
        <v>15.20741029804255</v>
      </c>
      <c r="E137" s="244">
        <f t="shared" si="179"/>
        <v>17.980713194411631</v>
      </c>
      <c r="F137" s="244">
        <f t="shared" si="179"/>
        <v>17.314812762045108</v>
      </c>
      <c r="G137" s="244">
        <f t="shared" ref="G137" si="186">G90/G43</f>
        <v>17.958278087156369</v>
      </c>
      <c r="H137" s="244">
        <f t="shared" si="179"/>
        <v>18.813765410091381</v>
      </c>
      <c r="I137" s="244">
        <f t="shared" ref="I137:J137" si="187">I90/I43</f>
        <v>18.398332129367052</v>
      </c>
      <c r="J137" s="244">
        <f t="shared" si="187"/>
        <v>19.197293176537013</v>
      </c>
      <c r="K137" s="165">
        <f t="shared" si="179"/>
        <v>18.967892946433366</v>
      </c>
      <c r="L137" s="184">
        <f t="shared" si="179"/>
        <v>21.701674753879992</v>
      </c>
      <c r="N137" s="241">
        <f t="shared" si="117"/>
        <v>0.14412680497338387</v>
      </c>
    </row>
    <row r="138" spans="1:14" ht="20.100000000000001" customHeight="1" thickBot="1" x14ac:dyDescent="0.3">
      <c r="A138" s="24"/>
      <c r="B138" t="s">
        <v>85</v>
      </c>
      <c r="C138" s="243">
        <f t="shared" si="179"/>
        <v>11.069869958122107</v>
      </c>
      <c r="D138" s="244">
        <f t="shared" si="179"/>
        <v>11.320311053508609</v>
      </c>
      <c r="E138" s="244">
        <f t="shared" si="179"/>
        <v>10.660059239006607</v>
      </c>
      <c r="F138" s="244">
        <f t="shared" si="179"/>
        <v>11.922603691208574</v>
      </c>
      <c r="G138" s="244">
        <f t="shared" ref="G138" si="188">G91/G44</f>
        <v>13.913836477987422</v>
      </c>
      <c r="H138" s="244">
        <f t="shared" si="179"/>
        <v>16.466569767441861</v>
      </c>
      <c r="I138" s="244">
        <f t="shared" ref="I138:J138" si="189">I91/I44</f>
        <v>12.238662175281544</v>
      </c>
      <c r="J138" s="244">
        <f t="shared" si="189"/>
        <v>17.419439101603579</v>
      </c>
      <c r="K138" s="165">
        <f t="shared" si="179"/>
        <v>17.441528416058471</v>
      </c>
      <c r="L138" s="184">
        <f t="shared" si="179"/>
        <v>16.716888773407089</v>
      </c>
      <c r="N138" s="34">
        <f t="shared" si="117"/>
        <v>-4.1546797124970114E-2</v>
      </c>
    </row>
    <row r="139" spans="1:14" ht="20.100000000000001" customHeight="1" thickBot="1" x14ac:dyDescent="0.3">
      <c r="A139" s="74" t="s">
        <v>20</v>
      </c>
      <c r="B139" s="100"/>
      <c r="C139" s="114">
        <f t="shared" si="179"/>
        <v>9.8494977541431705</v>
      </c>
      <c r="D139" s="115">
        <f t="shared" si="179"/>
        <v>10.411404658338641</v>
      </c>
      <c r="E139" s="115">
        <f t="shared" si="179"/>
        <v>10.813566770358026</v>
      </c>
      <c r="F139" s="115">
        <f t="shared" si="179"/>
        <v>10.404073354368721</v>
      </c>
      <c r="G139" s="115">
        <f t="shared" ref="G139" si="190">G92/G45</f>
        <v>10.469578868030986</v>
      </c>
      <c r="H139" s="115">
        <f>H92/H45</f>
        <v>10.653736722958094</v>
      </c>
      <c r="I139" s="115">
        <f t="shared" ref="I139:J139" si="191">I92/I45</f>
        <v>6.9076172153661712</v>
      </c>
      <c r="J139" s="115">
        <f t="shared" si="191"/>
        <v>12.081181980255161</v>
      </c>
      <c r="K139" s="201">
        <f t="shared" si="179"/>
        <v>11.986401348985035</v>
      </c>
      <c r="L139" s="202">
        <f t="shared" si="179"/>
        <v>13.566476855874381</v>
      </c>
      <c r="N139" s="128">
        <f t="shared" si="117"/>
        <v>0.13182234274369101</v>
      </c>
    </row>
    <row r="140" spans="1:14" ht="20.100000000000001" customHeight="1" x14ac:dyDescent="0.25">
      <c r="A140" s="24"/>
      <c r="B140" t="s">
        <v>84</v>
      </c>
      <c r="C140" s="317">
        <f t="shared" si="179"/>
        <v>8.7757390796270514</v>
      </c>
      <c r="D140" s="318">
        <f t="shared" si="179"/>
        <v>9.2619444743279651</v>
      </c>
      <c r="E140" s="318">
        <f t="shared" si="179"/>
        <v>9.4305536237812344</v>
      </c>
      <c r="F140" s="318">
        <f t="shared" si="179"/>
        <v>8.8528644413724802</v>
      </c>
      <c r="G140" s="318">
        <f t="shared" ref="G140" si="192">G93/G46</f>
        <v>8.8559011818332802</v>
      </c>
      <c r="H140" s="318">
        <f>H93/H46</f>
        <v>9.1526720438386615</v>
      </c>
      <c r="I140" s="318">
        <f t="shared" ref="I140:J140" si="193">I93/I46</f>
        <v>9.6924782051697917</v>
      </c>
      <c r="J140" s="318">
        <f t="shared" si="193"/>
        <v>10.44322652748386</v>
      </c>
      <c r="K140" s="320">
        <f t="shared" si="179"/>
        <v>10.328085588469111</v>
      </c>
      <c r="L140" s="321">
        <f t="shared" si="179"/>
        <v>11.992985630093365</v>
      </c>
      <c r="N140" s="241">
        <f t="shared" si="117"/>
        <v>0.16120122430850564</v>
      </c>
    </row>
    <row r="141" spans="1:14" ht="20.100000000000001" customHeight="1" thickBot="1" x14ac:dyDescent="0.3">
      <c r="A141" s="31"/>
      <c r="B141" s="25" t="s">
        <v>85</v>
      </c>
      <c r="C141" s="245">
        <f t="shared" si="179"/>
        <v>11.058594809175506</v>
      </c>
      <c r="D141" s="246">
        <f t="shared" si="179"/>
        <v>11.627077891387147</v>
      </c>
      <c r="E141" s="246">
        <f t="shared" si="179"/>
        <v>12.500752616302254</v>
      </c>
      <c r="F141" s="246">
        <f t="shared" si="179"/>
        <v>12.280213392533852</v>
      </c>
      <c r="G141" s="246">
        <f t="shared" ref="G141" si="194">G94/G47</f>
        <v>12.256201900212876</v>
      </c>
      <c r="H141" s="246">
        <f>H94/H47</f>
        <v>12.322547853954378</v>
      </c>
      <c r="I141" s="246">
        <f t="shared" ref="I141:J141" si="195">I94/I47</f>
        <v>13.185826935049926</v>
      </c>
      <c r="J141" s="246">
        <f t="shared" si="195"/>
        <v>13.805053095016751</v>
      </c>
      <c r="K141" s="322">
        <f t="shared" si="179"/>
        <v>13.742574696781952</v>
      </c>
      <c r="L141" s="323">
        <f t="shared" si="179"/>
        <v>15.089213063590831</v>
      </c>
      <c r="N141" s="34">
        <f t="shared" si="117"/>
        <v>9.7990252665260472E-2</v>
      </c>
    </row>
  </sheetData>
  <mergeCells count="51">
    <mergeCell ref="A5:B6"/>
    <mergeCell ref="C5:C6"/>
    <mergeCell ref="D5:D6"/>
    <mergeCell ref="E5:E6"/>
    <mergeCell ref="F5:F6"/>
    <mergeCell ref="V5:W5"/>
    <mergeCell ref="Y5:Z5"/>
    <mergeCell ref="H5:H6"/>
    <mergeCell ref="J5:J6"/>
    <mergeCell ref="K5:L5"/>
    <mergeCell ref="N5:N6"/>
    <mergeCell ref="O5:O6"/>
    <mergeCell ref="P5:P6"/>
    <mergeCell ref="I5:I6"/>
    <mergeCell ref="T5:T6"/>
    <mergeCell ref="G52:G53"/>
    <mergeCell ref="Q5:Q6"/>
    <mergeCell ref="R5:R6"/>
    <mergeCell ref="S5:S6"/>
    <mergeCell ref="U5:U6"/>
    <mergeCell ref="G5:G6"/>
    <mergeCell ref="I52:I53"/>
    <mergeCell ref="T52:T53"/>
    <mergeCell ref="A52:B53"/>
    <mergeCell ref="C52:C53"/>
    <mergeCell ref="D52:D53"/>
    <mergeCell ref="E52:E53"/>
    <mergeCell ref="F52:F53"/>
    <mergeCell ref="Y52:Z52"/>
    <mergeCell ref="H52:H53"/>
    <mergeCell ref="J52:J53"/>
    <mergeCell ref="K52:L52"/>
    <mergeCell ref="N52:N53"/>
    <mergeCell ref="O52:O53"/>
    <mergeCell ref="P52:P53"/>
    <mergeCell ref="Q52:Q53"/>
    <mergeCell ref="R52:R53"/>
    <mergeCell ref="S52:S53"/>
    <mergeCell ref="U52:U53"/>
    <mergeCell ref="V52:W52"/>
    <mergeCell ref="H99:H100"/>
    <mergeCell ref="J99:J100"/>
    <mergeCell ref="K99:L99"/>
    <mergeCell ref="N99:N100"/>
    <mergeCell ref="A99:B100"/>
    <mergeCell ref="C99:C100"/>
    <mergeCell ref="D99:D100"/>
    <mergeCell ref="E99:E100"/>
    <mergeCell ref="F99:F100"/>
    <mergeCell ref="G99:G100"/>
    <mergeCell ref="I99:I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85536A-CCC5-4EB2-AC8A-DCCB2F6C288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N101:N141</xm:sqref>
        </x14:conditionalFormatting>
        <x14:conditionalFormatting xmlns:xm="http://schemas.microsoft.com/office/excel/2006/main">
          <x14:cfRule type="iconSet" priority="2" id="{8F7F99BB-C20C-4EF3-A6E7-672C2569ED4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Y7:Z47</xm:sqref>
        </x14:conditionalFormatting>
        <x14:conditionalFormatting xmlns:xm="http://schemas.microsoft.com/office/excel/2006/main">
          <x14:cfRule type="iconSet" priority="1" id="{811D3BC6-23BB-4862-8F75-BB4DA7E236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Y54:Z94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AC146"/>
  <sheetViews>
    <sheetView showGridLines="0" topLeftCell="A111" zoomScaleNormal="100" workbookViewId="0">
      <selection activeCell="K67" sqref="K67:L93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62</v>
      </c>
    </row>
    <row r="2" spans="1:29" x14ac:dyDescent="0.25">
      <c r="A2" s="1"/>
      <c r="P2" s="260"/>
    </row>
    <row r="3" spans="1:29" x14ac:dyDescent="0.25">
      <c r="A3" s="1" t="s">
        <v>21</v>
      </c>
      <c r="N3" s="1" t="s">
        <v>23</v>
      </c>
      <c r="Y3" s="1" t="str">
        <f>'7'!Y3</f>
        <v>VARIAÇÃO (JAN-SET)</v>
      </c>
    </row>
    <row r="4" spans="1:29" ht="15.75" thickBot="1" x14ac:dyDescent="0.3"/>
    <row r="5" spans="1:29" ht="24" customHeight="1" x14ac:dyDescent="0.25">
      <c r="A5" s="479" t="s">
        <v>25</v>
      </c>
      <c r="B5" s="490"/>
      <c r="C5" s="481">
        <v>2016</v>
      </c>
      <c r="D5" s="460">
        <v>2017</v>
      </c>
      <c r="E5" s="460">
        <v>2018</v>
      </c>
      <c r="F5" s="475">
        <v>2019</v>
      </c>
      <c r="G5" s="475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75">
        <v>2019</v>
      </c>
      <c r="R5" s="475">
        <v>2020</v>
      </c>
      <c r="S5" s="460">
        <v>2021</v>
      </c>
      <c r="T5" s="460">
        <v>2022</v>
      </c>
      <c r="U5" s="471">
        <v>2023</v>
      </c>
      <c r="V5" s="466" t="str">
        <f>K5</f>
        <v>janeiro - setembro</v>
      </c>
      <c r="W5" s="467"/>
      <c r="Y5" s="495" t="s">
        <v>86</v>
      </c>
      <c r="Z5" s="496"/>
    </row>
    <row r="6" spans="1:29" ht="20.25" customHeight="1" thickBot="1" x14ac:dyDescent="0.3">
      <c r="A6" s="491"/>
      <c r="B6" s="492"/>
      <c r="C6" s="493"/>
      <c r="D6" s="468"/>
      <c r="E6" s="468"/>
      <c r="F6" s="489"/>
      <c r="G6" s="489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89"/>
      <c r="R6" s="489"/>
      <c r="S6" s="468"/>
      <c r="T6" s="468"/>
      <c r="U6" s="497"/>
      <c r="V6" s="166">
        <v>2023</v>
      </c>
      <c r="W6" s="168">
        <v>2024</v>
      </c>
      <c r="Y6" s="130" t="s">
        <v>0</v>
      </c>
      <c r="Z6" s="131" t="s">
        <v>37</v>
      </c>
    </row>
    <row r="7" spans="1:29" ht="20.100000000000001" customHeight="1" thickBot="1" x14ac:dyDescent="0.3">
      <c r="A7" s="5" t="s">
        <v>10</v>
      </c>
      <c r="B7" s="6"/>
      <c r="C7" s="13">
        <v>18625525</v>
      </c>
      <c r="D7" s="14">
        <v>19983662</v>
      </c>
      <c r="E7" s="14">
        <v>20334191</v>
      </c>
      <c r="F7" s="14">
        <v>21469566</v>
      </c>
      <c r="G7" s="36">
        <v>19721315</v>
      </c>
      <c r="H7" s="36">
        <v>20394126</v>
      </c>
      <c r="I7" s="36">
        <v>21486119.143000003</v>
      </c>
      <c r="J7" s="15">
        <v>20807983.867000006</v>
      </c>
      <c r="K7" s="14">
        <v>15844197.333999999</v>
      </c>
      <c r="L7" s="160">
        <v>15714750.34500001</v>
      </c>
      <c r="N7" s="134">
        <f t="shared" ref="N7:T7" si="0">C7/C46</f>
        <v>0.16972846980551387</v>
      </c>
      <c r="O7" s="21">
        <f t="shared" si="0"/>
        <v>0.17784797322324608</v>
      </c>
      <c r="P7" s="21">
        <f t="shared" si="0"/>
        <v>0.17665948104128135</v>
      </c>
      <c r="Q7" s="21">
        <f t="shared" si="0"/>
        <v>0.17230649587352914</v>
      </c>
      <c r="R7" s="21">
        <f t="shared" si="0"/>
        <v>0.17604388513552507</v>
      </c>
      <c r="S7" s="21">
        <f t="shared" si="0"/>
        <v>0.17328196252462968</v>
      </c>
      <c r="T7" s="21">
        <f t="shared" si="0"/>
        <v>0.17229110793734875</v>
      </c>
      <c r="U7" s="191">
        <f>J7/J46</f>
        <v>0.16805308665976806</v>
      </c>
      <c r="V7" s="192">
        <f>K7/K46</f>
        <v>0.17688900516420686</v>
      </c>
      <c r="W7" s="193">
        <f>L7/L46</f>
        <v>0.1649205233572153</v>
      </c>
      <c r="Y7" s="102">
        <f>(L7-K7)/K7</f>
        <v>-8.1699934853884399E-3</v>
      </c>
      <c r="Z7" s="101">
        <f>(W7-V7)*100</f>
        <v>-1.196848180699156</v>
      </c>
      <c r="AC7" s="1"/>
    </row>
    <row r="8" spans="1:29" ht="20.100000000000001" customHeight="1" x14ac:dyDescent="0.25">
      <c r="A8" s="24"/>
      <c r="B8" t="s">
        <v>36</v>
      </c>
      <c r="C8" s="10">
        <v>4702002</v>
      </c>
      <c r="D8" s="11">
        <v>5732995</v>
      </c>
      <c r="E8" s="11">
        <v>5593310</v>
      </c>
      <c r="F8" s="35">
        <v>6042469</v>
      </c>
      <c r="G8" s="35">
        <v>3393434</v>
      </c>
      <c r="H8" s="35">
        <v>3466822</v>
      </c>
      <c r="I8" s="35">
        <v>5057789.5339999991</v>
      </c>
      <c r="J8" s="12">
        <v>5312280.2300000023</v>
      </c>
      <c r="K8" s="11">
        <v>3897454.0079999981</v>
      </c>
      <c r="L8" s="161">
        <v>5217667.9550000029</v>
      </c>
      <c r="N8" s="77">
        <f t="shared" ref="N8:T8" si="1">C8/C7</f>
        <v>0.25244936719904537</v>
      </c>
      <c r="O8" s="18">
        <f t="shared" si="1"/>
        <v>0.28688410562588579</v>
      </c>
      <c r="P8" s="18">
        <f t="shared" si="1"/>
        <v>0.2750692171623646</v>
      </c>
      <c r="Q8" s="18">
        <f t="shared" si="1"/>
        <v>0.28144346280684018</v>
      </c>
      <c r="R8" s="18">
        <f t="shared" si="1"/>
        <v>0.17206935744396354</v>
      </c>
      <c r="S8" s="18">
        <f t="shared" si="1"/>
        <v>0.1699912023687605</v>
      </c>
      <c r="T8" s="18">
        <f t="shared" si="1"/>
        <v>0.23539800279138751</v>
      </c>
      <c r="U8" s="194">
        <f>J8/J7</f>
        <v>0.25530009365419126</v>
      </c>
      <c r="V8" s="195">
        <f>K8/K7</f>
        <v>0.24598620717986561</v>
      </c>
      <c r="W8" s="196">
        <f>L8/L7</f>
        <v>0.33202359824062477</v>
      </c>
      <c r="Y8" s="103">
        <f t="shared" ref="Y8:Y45" si="2">(L8-K8)/K8</f>
        <v>0.33873753078037744</v>
      </c>
      <c r="Z8" s="108">
        <f t="shared" ref="Z8:Z48" si="3">(W8-V8)*100</f>
        <v>8.603739106075917</v>
      </c>
    </row>
    <row r="9" spans="1:29" ht="20.100000000000001" customHeight="1" thickBot="1" x14ac:dyDescent="0.3">
      <c r="A9" s="24"/>
      <c r="B9" t="s">
        <v>35</v>
      </c>
      <c r="C9" s="10">
        <v>13923523</v>
      </c>
      <c r="D9" s="11">
        <v>14250667</v>
      </c>
      <c r="E9" s="11">
        <v>14740881</v>
      </c>
      <c r="F9" s="35">
        <v>15427097</v>
      </c>
      <c r="G9" s="35">
        <v>16327881</v>
      </c>
      <c r="H9" s="35">
        <v>16927304</v>
      </c>
      <c r="I9" s="35">
        <v>16428329.609000003</v>
      </c>
      <c r="J9" s="12">
        <v>15495703.637000004</v>
      </c>
      <c r="K9" s="11">
        <v>11946743.326000001</v>
      </c>
      <c r="L9" s="161">
        <v>10497082.390000008</v>
      </c>
      <c r="N9" s="77">
        <f t="shared" ref="N9:T9" si="4">C9/C7</f>
        <v>0.74755063280095457</v>
      </c>
      <c r="O9" s="18">
        <f t="shared" si="4"/>
        <v>0.71311589437411427</v>
      </c>
      <c r="P9" s="18">
        <f t="shared" si="4"/>
        <v>0.72493078283763535</v>
      </c>
      <c r="Q9" s="18">
        <f t="shared" si="4"/>
        <v>0.71855653719315982</v>
      </c>
      <c r="R9" s="18">
        <f t="shared" si="4"/>
        <v>0.82793064255603643</v>
      </c>
      <c r="S9" s="18">
        <f t="shared" si="4"/>
        <v>0.83000879763123947</v>
      </c>
      <c r="T9" s="18">
        <f t="shared" si="4"/>
        <v>0.76460199720861244</v>
      </c>
      <c r="U9" s="194">
        <f>J9/J7</f>
        <v>0.74469990634580874</v>
      </c>
      <c r="V9" s="195">
        <f>K9/K7</f>
        <v>0.75401379282013448</v>
      </c>
      <c r="W9" s="196">
        <f>L9/L7</f>
        <v>0.66797640175937534</v>
      </c>
      <c r="Y9" s="103">
        <f t="shared" si="2"/>
        <v>-0.121343607746645</v>
      </c>
      <c r="Z9" s="106">
        <f t="shared" si="3"/>
        <v>-8.6037391060759134</v>
      </c>
    </row>
    <row r="10" spans="1:29" ht="20.100000000000001" customHeight="1" thickBot="1" x14ac:dyDescent="0.3">
      <c r="A10" s="5" t="s">
        <v>17</v>
      </c>
      <c r="B10" s="6"/>
      <c r="C10" s="13">
        <v>539211</v>
      </c>
      <c r="D10" s="14">
        <v>687664</v>
      </c>
      <c r="E10" s="14">
        <v>429621</v>
      </c>
      <c r="F10" s="36">
        <v>392807</v>
      </c>
      <c r="G10" s="36">
        <v>274448</v>
      </c>
      <c r="H10" s="36">
        <v>297993</v>
      </c>
      <c r="I10" s="36">
        <v>386870.88</v>
      </c>
      <c r="J10" s="15">
        <v>381859.18899999995</v>
      </c>
      <c r="K10" s="14">
        <v>288651.44400000002</v>
      </c>
      <c r="L10" s="160">
        <v>263952.34899999993</v>
      </c>
      <c r="N10" s="134">
        <f t="shared" ref="N10:T10" si="5">C10/C46</f>
        <v>4.9136578932567508E-3</v>
      </c>
      <c r="O10" s="21">
        <f t="shared" si="5"/>
        <v>6.1199818460995941E-3</v>
      </c>
      <c r="P10" s="21">
        <f t="shared" si="5"/>
        <v>3.7324633620504665E-3</v>
      </c>
      <c r="Q10" s="21">
        <f t="shared" si="5"/>
        <v>3.1525182076150658E-3</v>
      </c>
      <c r="R10" s="21">
        <f t="shared" si="5"/>
        <v>2.4498818759131724E-3</v>
      </c>
      <c r="S10" s="21">
        <f t="shared" si="5"/>
        <v>2.5319453188924093E-3</v>
      </c>
      <c r="T10" s="21">
        <f t="shared" si="5"/>
        <v>3.1022080860801959E-3</v>
      </c>
      <c r="U10" s="191">
        <f>J10/J46</f>
        <v>3.08403811686047E-3</v>
      </c>
      <c r="V10" s="192">
        <f>K10/K46</f>
        <v>3.222584627799598E-3</v>
      </c>
      <c r="W10" s="193">
        <f>L10/L46</f>
        <v>2.7700827937299504E-3</v>
      </c>
      <c r="Y10" s="102">
        <f t="shared" si="2"/>
        <v>-8.5567197093253014E-2</v>
      </c>
      <c r="Z10" s="101">
        <f t="shared" si="3"/>
        <v>-4.5250183406964767E-2</v>
      </c>
      <c r="AC10" s="1"/>
    </row>
    <row r="11" spans="1:29" ht="20.100000000000001" customHeight="1" x14ac:dyDescent="0.25">
      <c r="A11" s="24"/>
      <c r="B11" t="s">
        <v>36</v>
      </c>
      <c r="C11" s="10">
        <v>364939</v>
      </c>
      <c r="D11" s="11">
        <v>476985</v>
      </c>
      <c r="E11" s="11">
        <v>302334</v>
      </c>
      <c r="F11" s="35">
        <v>272418</v>
      </c>
      <c r="G11" s="35">
        <v>154593</v>
      </c>
      <c r="H11" s="35">
        <v>156955</v>
      </c>
      <c r="I11" s="35">
        <v>251798.00600000002</v>
      </c>
      <c r="J11" s="12">
        <v>237690.807</v>
      </c>
      <c r="K11" s="11">
        <v>188750.30200000005</v>
      </c>
      <c r="L11" s="161">
        <v>150973.68799999999</v>
      </c>
      <c r="N11" s="77">
        <f t="shared" ref="N11:T11" si="6">C11/C10</f>
        <v>0.67680184565967683</v>
      </c>
      <c r="O11" s="18">
        <f t="shared" si="6"/>
        <v>0.69363090113776493</v>
      </c>
      <c r="P11" s="18">
        <f t="shared" si="6"/>
        <v>0.70372258339326987</v>
      </c>
      <c r="Q11" s="18">
        <f t="shared" si="6"/>
        <v>0.69351615424368707</v>
      </c>
      <c r="R11" s="18">
        <f t="shared" si="6"/>
        <v>0.56328703433801663</v>
      </c>
      <c r="S11" s="18">
        <f t="shared" si="6"/>
        <v>0.52670700318463859</v>
      </c>
      <c r="T11" s="18">
        <f t="shared" si="6"/>
        <v>0.65085799685931389</v>
      </c>
      <c r="U11" s="194">
        <f>J11/J10</f>
        <v>0.62245669044250762</v>
      </c>
      <c r="V11" s="195">
        <f>K11/K10</f>
        <v>0.65390388970304281</v>
      </c>
      <c r="W11" s="196">
        <f>L11/L10</f>
        <v>0.57197326931157577</v>
      </c>
      <c r="Y11" s="103">
        <f t="shared" si="2"/>
        <v>-0.2001406810994138</v>
      </c>
      <c r="Z11" s="108">
        <f t="shared" si="3"/>
        <v>-8.1930620391467031</v>
      </c>
    </row>
    <row r="12" spans="1:29" ht="20.100000000000001" customHeight="1" thickBot="1" x14ac:dyDescent="0.3">
      <c r="A12" s="24"/>
      <c r="B12" t="s">
        <v>35</v>
      </c>
      <c r="C12" s="10">
        <v>174272</v>
      </c>
      <c r="D12" s="11">
        <v>210679</v>
      </c>
      <c r="E12" s="11">
        <v>127287</v>
      </c>
      <c r="F12" s="35">
        <v>120389</v>
      </c>
      <c r="G12" s="35">
        <v>119855</v>
      </c>
      <c r="H12" s="35">
        <v>141038</v>
      </c>
      <c r="I12" s="35">
        <v>135072.87400000001</v>
      </c>
      <c r="J12" s="12">
        <v>144168.38199999995</v>
      </c>
      <c r="K12" s="11">
        <v>99901.141999999963</v>
      </c>
      <c r="L12" s="161">
        <v>112978.66099999996</v>
      </c>
      <c r="N12" s="77">
        <f t="shared" ref="N12:T12" si="7">C12/C10</f>
        <v>0.32319815434032317</v>
      </c>
      <c r="O12" s="18">
        <f t="shared" si="7"/>
        <v>0.30636909886223507</v>
      </c>
      <c r="P12" s="18">
        <f t="shared" si="7"/>
        <v>0.29627741660673013</v>
      </c>
      <c r="Q12" s="18">
        <f t="shared" si="7"/>
        <v>0.30648384575631288</v>
      </c>
      <c r="R12" s="18">
        <f t="shared" si="7"/>
        <v>0.43671296566198331</v>
      </c>
      <c r="S12" s="18">
        <f t="shared" si="7"/>
        <v>0.47329299681536141</v>
      </c>
      <c r="T12" s="18">
        <f t="shared" si="7"/>
        <v>0.34914200314068611</v>
      </c>
      <c r="U12" s="194">
        <f>J12/J10</f>
        <v>0.37754330955749232</v>
      </c>
      <c r="V12" s="195">
        <f>K12/K10</f>
        <v>0.34609611029695719</v>
      </c>
      <c r="W12" s="196">
        <f>L12/L10</f>
        <v>0.42802673068842434</v>
      </c>
      <c r="Y12" s="103">
        <f t="shared" si="2"/>
        <v>0.13090459966914098</v>
      </c>
      <c r="Z12" s="106">
        <f t="shared" si="3"/>
        <v>8.1930620391467137</v>
      </c>
    </row>
    <row r="13" spans="1:29" ht="20.100000000000001" customHeight="1" thickBot="1" x14ac:dyDescent="0.3">
      <c r="A13" s="5" t="s">
        <v>14</v>
      </c>
      <c r="B13" s="6"/>
      <c r="C13" s="13">
        <v>11753648</v>
      </c>
      <c r="D13" s="14">
        <v>13623943</v>
      </c>
      <c r="E13" s="14">
        <v>13143932</v>
      </c>
      <c r="F13" s="36">
        <v>12901981</v>
      </c>
      <c r="G13" s="36">
        <v>12322675</v>
      </c>
      <c r="H13" s="36">
        <v>14026050</v>
      </c>
      <c r="I13" s="36">
        <v>16104727.376999989</v>
      </c>
      <c r="J13" s="15">
        <v>16687660.909000006</v>
      </c>
      <c r="K13" s="14">
        <v>11589060.463000001</v>
      </c>
      <c r="L13" s="160">
        <v>13755804.871000001</v>
      </c>
      <c r="N13" s="134">
        <f t="shared" ref="N13:T13" si="8">C13/C46</f>
        <v>0.10710724608689627</v>
      </c>
      <c r="O13" s="21">
        <f t="shared" si="8"/>
        <v>0.12124858045832795</v>
      </c>
      <c r="P13" s="21">
        <f t="shared" si="8"/>
        <v>0.11419191478834301</v>
      </c>
      <c r="Q13" s="21">
        <f t="shared" si="8"/>
        <v>0.1035463472310922</v>
      </c>
      <c r="R13" s="21">
        <f t="shared" si="8"/>
        <v>0.10999933738000769</v>
      </c>
      <c r="S13" s="21">
        <f t="shared" si="8"/>
        <v>0.11917458342998284</v>
      </c>
      <c r="T13" s="21">
        <f t="shared" si="8"/>
        <v>0.1291392505247396</v>
      </c>
      <c r="U13" s="191">
        <f>J13/J46</f>
        <v>0.13477581215047954</v>
      </c>
      <c r="V13" s="192">
        <f>K13/K46</f>
        <v>0.12938347919265525</v>
      </c>
      <c r="W13" s="193">
        <f>L13/L46</f>
        <v>0.14436211131071902</v>
      </c>
      <c r="Y13" s="102">
        <f t="shared" si="2"/>
        <v>0.1869646305598017</v>
      </c>
      <c r="Z13" s="101">
        <f t="shared" si="3"/>
        <v>1.4978632118063773</v>
      </c>
      <c r="AC13" s="1"/>
    </row>
    <row r="14" spans="1:29" ht="20.100000000000001" customHeight="1" x14ac:dyDescent="0.25">
      <c r="A14" s="24"/>
      <c r="B14" t="s">
        <v>36</v>
      </c>
      <c r="C14" s="10">
        <v>3467330</v>
      </c>
      <c r="D14" s="11">
        <v>4379112</v>
      </c>
      <c r="E14" s="11">
        <v>4100973</v>
      </c>
      <c r="F14" s="35">
        <v>4526694</v>
      </c>
      <c r="G14" s="35">
        <v>2630040</v>
      </c>
      <c r="H14" s="35">
        <v>2888926</v>
      </c>
      <c r="I14" s="35">
        <v>4526796.3759999983</v>
      </c>
      <c r="J14" s="12">
        <v>4763212.8230000036</v>
      </c>
      <c r="K14" s="11">
        <v>3444973.9060000009</v>
      </c>
      <c r="L14" s="161">
        <v>5014513.860000005</v>
      </c>
      <c r="N14" s="77">
        <f t="shared" ref="N14:T14" si="9">C14/C13</f>
        <v>0.29500032670707854</v>
      </c>
      <c r="O14" s="18">
        <f t="shared" si="9"/>
        <v>0.32142765130476542</v>
      </c>
      <c r="P14" s="18">
        <f t="shared" si="9"/>
        <v>0.31200503776191174</v>
      </c>
      <c r="Q14" s="18">
        <f t="shared" si="9"/>
        <v>0.35085263263060146</v>
      </c>
      <c r="R14" s="18">
        <f t="shared" si="9"/>
        <v>0.21343093118985934</v>
      </c>
      <c r="S14" s="18">
        <f t="shared" si="9"/>
        <v>0.20596860841077852</v>
      </c>
      <c r="T14" s="18">
        <f t="shared" si="9"/>
        <v>0.2810849429506615</v>
      </c>
      <c r="U14" s="194">
        <f>J14/J13</f>
        <v>0.2854332221258824</v>
      </c>
      <c r="V14" s="195">
        <f>K14/K13</f>
        <v>0.29726084500108113</v>
      </c>
      <c r="W14" s="196">
        <f>L14/L13</f>
        <v>0.36453801918720197</v>
      </c>
      <c r="Y14" s="103">
        <f t="shared" si="2"/>
        <v>0.45560285703946451</v>
      </c>
      <c r="Z14" s="108">
        <f t="shared" si="3"/>
        <v>6.7277174186120838</v>
      </c>
    </row>
    <row r="15" spans="1:29" ht="20.100000000000001" customHeight="1" thickBot="1" x14ac:dyDescent="0.3">
      <c r="A15" s="24"/>
      <c r="B15" t="s">
        <v>35</v>
      </c>
      <c r="C15" s="10">
        <v>8286318</v>
      </c>
      <c r="D15" s="11">
        <v>9244831</v>
      </c>
      <c r="E15" s="11">
        <v>9042959</v>
      </c>
      <c r="F15" s="35">
        <v>8375287</v>
      </c>
      <c r="G15" s="35">
        <v>9692635</v>
      </c>
      <c r="H15" s="35">
        <v>11137124</v>
      </c>
      <c r="I15" s="35">
        <v>11577931.000999991</v>
      </c>
      <c r="J15" s="12">
        <v>11924448.086000003</v>
      </c>
      <c r="K15" s="11">
        <v>8144086.557</v>
      </c>
      <c r="L15" s="161">
        <v>8741291.0109999962</v>
      </c>
      <c r="N15" s="77">
        <f t="shared" ref="N15:T15" si="10">C15/C13</f>
        <v>0.70499967329292146</v>
      </c>
      <c r="O15" s="18">
        <f t="shared" si="10"/>
        <v>0.67857234869523453</v>
      </c>
      <c r="P15" s="18">
        <f t="shared" si="10"/>
        <v>0.68799496223808831</v>
      </c>
      <c r="Q15" s="18">
        <f t="shared" si="10"/>
        <v>0.6491473673693986</v>
      </c>
      <c r="R15" s="18">
        <f t="shared" si="10"/>
        <v>0.78656906881014066</v>
      </c>
      <c r="S15" s="18">
        <f t="shared" si="10"/>
        <v>0.79403139158922154</v>
      </c>
      <c r="T15" s="18">
        <f t="shared" si="10"/>
        <v>0.71891505704933856</v>
      </c>
      <c r="U15" s="194">
        <f>J15/J13</f>
        <v>0.7145667778741176</v>
      </c>
      <c r="V15" s="195">
        <f>K15/K13</f>
        <v>0.70273915499891881</v>
      </c>
      <c r="W15" s="196">
        <f>L15/L13</f>
        <v>0.63546198081279803</v>
      </c>
      <c r="Y15" s="103">
        <f t="shared" si="2"/>
        <v>7.3329826472274831E-2</v>
      </c>
      <c r="Z15" s="106">
        <f t="shared" si="3"/>
        <v>-6.7277174186120785</v>
      </c>
    </row>
    <row r="16" spans="1:29" ht="20.100000000000001" customHeight="1" thickBot="1" x14ac:dyDescent="0.3">
      <c r="A16" s="5" t="s">
        <v>8</v>
      </c>
      <c r="B16" s="6"/>
      <c r="C16" s="13">
        <v>108515</v>
      </c>
      <c r="D16" s="14">
        <v>88963</v>
      </c>
      <c r="E16" s="14">
        <v>259060</v>
      </c>
      <c r="F16" s="36">
        <v>298131</v>
      </c>
      <c r="G16" s="36">
        <v>93359</v>
      </c>
      <c r="H16" s="36"/>
      <c r="I16" s="36"/>
      <c r="J16" s="15"/>
      <c r="K16" s="14"/>
      <c r="L16" s="160"/>
      <c r="N16" s="134">
        <f t="shared" ref="N16:T16" si="11">C16/C46</f>
        <v>9.8886259050122547E-4</v>
      </c>
      <c r="O16" s="21">
        <f t="shared" si="11"/>
        <v>7.9174123550826881E-4</v>
      </c>
      <c r="P16" s="21">
        <f t="shared" si="11"/>
        <v>2.2506626970580906E-3</v>
      </c>
      <c r="Q16" s="21">
        <f t="shared" si="11"/>
        <v>2.3926849718932889E-3</v>
      </c>
      <c r="R16" s="21">
        <f t="shared" si="11"/>
        <v>8.3337653053903787E-4</v>
      </c>
      <c r="S16" s="21">
        <f t="shared" si="11"/>
        <v>0</v>
      </c>
      <c r="T16" s="21">
        <f t="shared" si="11"/>
        <v>0</v>
      </c>
      <c r="U16" s="191">
        <f>J16/J46</f>
        <v>0</v>
      </c>
      <c r="V16" s="192">
        <f>K16/K46</f>
        <v>0</v>
      </c>
      <c r="W16" s="193">
        <f>L16/L46</f>
        <v>0</v>
      </c>
      <c r="Y16" s="102"/>
      <c r="Z16" s="101">
        <f t="shared" si="3"/>
        <v>0</v>
      </c>
      <c r="AC16" s="26"/>
    </row>
    <row r="17" spans="1:29" ht="20.100000000000001" customHeight="1" x14ac:dyDescent="0.25">
      <c r="A17" s="24"/>
      <c r="B17" t="s">
        <v>36</v>
      </c>
      <c r="C17" s="10">
        <v>39672</v>
      </c>
      <c r="D17" s="11">
        <v>46278</v>
      </c>
      <c r="E17" s="11">
        <v>123104</v>
      </c>
      <c r="F17" s="35">
        <v>114133</v>
      </c>
      <c r="G17" s="35">
        <v>23134</v>
      </c>
      <c r="H17" s="35"/>
      <c r="I17" s="35"/>
      <c r="J17" s="12"/>
      <c r="K17" s="11"/>
      <c r="L17" s="161"/>
      <c r="N17" s="77">
        <f>C17/C16</f>
        <v>0.36559001059761326</v>
      </c>
      <c r="O17" s="18">
        <f>D17/D16</f>
        <v>0.52019378842889741</v>
      </c>
      <c r="P17" s="18">
        <f>E17/E16</f>
        <v>0.47519493553616921</v>
      </c>
      <c r="Q17" s="18">
        <f>F17/F16</f>
        <v>0.38282835397862014</v>
      </c>
      <c r="R17" s="18">
        <f t="shared" ref="R17" si="12">G17/G16</f>
        <v>0.24779614177529752</v>
      </c>
      <c r="S17" s="18"/>
      <c r="T17" s="18"/>
      <c r="U17" s="194"/>
      <c r="V17" s="195"/>
      <c r="W17" s="196"/>
      <c r="Y17" s="103"/>
      <c r="Z17" s="108"/>
      <c r="AC17" s="2"/>
    </row>
    <row r="18" spans="1:29" ht="20.100000000000001" customHeight="1" thickBot="1" x14ac:dyDescent="0.3">
      <c r="A18" s="203"/>
      <c r="B18" t="s">
        <v>35</v>
      </c>
      <c r="C18" s="10">
        <v>68843</v>
      </c>
      <c r="D18" s="11">
        <v>42685</v>
      </c>
      <c r="E18" s="11">
        <v>135956</v>
      </c>
      <c r="F18" s="35">
        <v>183998</v>
      </c>
      <c r="G18" s="35">
        <v>70225</v>
      </c>
      <c r="H18" s="35"/>
      <c r="I18" s="35"/>
      <c r="J18" s="12"/>
      <c r="K18" s="11"/>
      <c r="L18" s="161"/>
      <c r="N18" s="77">
        <f>C18/C16</f>
        <v>0.6344099894023868</v>
      </c>
      <c r="O18" s="18">
        <f>D18/D16</f>
        <v>0.47980621157110259</v>
      </c>
      <c r="P18" s="18">
        <f>E18/E16</f>
        <v>0.52480506446383079</v>
      </c>
      <c r="Q18" s="18">
        <f>F18/F16</f>
        <v>0.61717164602137986</v>
      </c>
      <c r="R18" s="18">
        <f t="shared" ref="R18" si="13">G18/G16</f>
        <v>0.75220385822470248</v>
      </c>
      <c r="S18" s="18"/>
      <c r="T18" s="18"/>
      <c r="U18" s="194"/>
      <c r="V18" s="195"/>
      <c r="W18" s="196"/>
      <c r="Y18" s="103"/>
      <c r="Z18" s="106"/>
      <c r="AC18" s="2"/>
    </row>
    <row r="19" spans="1:29" ht="20.100000000000001" customHeight="1" thickBot="1" x14ac:dyDescent="0.3">
      <c r="A19" s="5" t="s">
        <v>15</v>
      </c>
      <c r="B19" s="6"/>
      <c r="C19" s="13">
        <v>33870</v>
      </c>
      <c r="D19" s="14">
        <v>27242</v>
      </c>
      <c r="E19" s="14">
        <v>23820</v>
      </c>
      <c r="F19" s="36">
        <v>29584</v>
      </c>
      <c r="G19" s="36">
        <v>54417</v>
      </c>
      <c r="H19" s="36">
        <v>32673</v>
      </c>
      <c r="I19" s="36">
        <v>34983.923999999999</v>
      </c>
      <c r="J19" s="15">
        <v>32455.945999999996</v>
      </c>
      <c r="K19" s="14">
        <v>23507.161000000007</v>
      </c>
      <c r="L19" s="160">
        <v>16644.41</v>
      </c>
      <c r="N19" s="134">
        <f t="shared" ref="N19:T19" si="14">C19/C46</f>
        <v>3.0864650914874908E-4</v>
      </c>
      <c r="O19" s="21">
        <f t="shared" si="14"/>
        <v>2.4244477746609554E-4</v>
      </c>
      <c r="P19" s="21">
        <f t="shared" si="14"/>
        <v>2.0694350900920139E-4</v>
      </c>
      <c r="Q19" s="21">
        <f t="shared" si="14"/>
        <v>2.374298285266915E-4</v>
      </c>
      <c r="R19" s="21">
        <f t="shared" si="14"/>
        <v>4.8575767373625279E-4</v>
      </c>
      <c r="S19" s="21">
        <f t="shared" si="14"/>
        <v>2.7761138484518662E-4</v>
      </c>
      <c r="T19" s="21">
        <f t="shared" si="14"/>
        <v>2.805261846423154E-4</v>
      </c>
      <c r="U19" s="191">
        <f>J19/J46</f>
        <v>2.6212640016570375E-4</v>
      </c>
      <c r="V19" s="192">
        <f>K19/K46</f>
        <v>2.6244045285915926E-4</v>
      </c>
      <c r="W19" s="193">
        <f>L19/L46</f>
        <v>1.7467695941128652E-4</v>
      </c>
      <c r="Y19" s="102">
        <f t="shared" si="2"/>
        <v>-0.29194299558334608</v>
      </c>
      <c r="Z19" s="101">
        <f t="shared" si="3"/>
        <v>-8.7763493447872744E-3</v>
      </c>
      <c r="AC19" s="26"/>
    </row>
    <row r="20" spans="1:29" ht="20.100000000000001" customHeight="1" x14ac:dyDescent="0.25">
      <c r="A20" s="24"/>
      <c r="B20" t="s">
        <v>36</v>
      </c>
      <c r="C20" s="10">
        <v>21660</v>
      </c>
      <c r="D20" s="11">
        <v>12633</v>
      </c>
      <c r="E20" s="11">
        <v>10045</v>
      </c>
      <c r="F20" s="35">
        <v>19629</v>
      </c>
      <c r="G20" s="35">
        <v>44990</v>
      </c>
      <c r="H20" s="35">
        <v>21465</v>
      </c>
      <c r="I20" s="35">
        <v>25789.166000000001</v>
      </c>
      <c r="J20" s="12">
        <v>24711.987999999998</v>
      </c>
      <c r="K20" s="11">
        <v>17917.583000000006</v>
      </c>
      <c r="L20" s="161">
        <v>12465.009</v>
      </c>
      <c r="N20" s="77">
        <f t="shared" ref="N20:T20" si="15">C20/C19</f>
        <v>0.63950398582816648</v>
      </c>
      <c r="O20" s="18">
        <f t="shared" si="15"/>
        <v>0.46373247191836137</v>
      </c>
      <c r="P20" s="18">
        <f t="shared" si="15"/>
        <v>0.42170445004198154</v>
      </c>
      <c r="Q20" s="18">
        <f t="shared" si="15"/>
        <v>0.66350054083288268</v>
      </c>
      <c r="R20" s="18">
        <f t="shared" si="15"/>
        <v>0.82676369516878911</v>
      </c>
      <c r="S20" s="18">
        <f t="shared" si="15"/>
        <v>0.65696446607290426</v>
      </c>
      <c r="T20" s="18">
        <f t="shared" si="15"/>
        <v>0.73717190787402809</v>
      </c>
      <c r="U20" s="194">
        <f>J20/J19</f>
        <v>0.76140094637820754</v>
      </c>
      <c r="V20" s="195">
        <f>K20/K19</f>
        <v>0.76221807473901249</v>
      </c>
      <c r="W20" s="196">
        <f>L20/L19</f>
        <v>0.74890062189047257</v>
      </c>
      <c r="Y20" s="103">
        <f t="shared" si="2"/>
        <v>-0.30431414772851917</v>
      </c>
      <c r="Z20" s="108">
        <f t="shared" si="3"/>
        <v>-1.3317452848539912</v>
      </c>
      <c r="AC20" s="2"/>
    </row>
    <row r="21" spans="1:29" ht="20.100000000000001" customHeight="1" thickBot="1" x14ac:dyDescent="0.3">
      <c r="A21" s="203"/>
      <c r="B21" t="s">
        <v>35</v>
      </c>
      <c r="C21" s="10">
        <v>12210</v>
      </c>
      <c r="D21" s="11">
        <v>14609</v>
      </c>
      <c r="E21" s="11">
        <v>13775</v>
      </c>
      <c r="F21" s="35">
        <v>9955</v>
      </c>
      <c r="G21" s="35">
        <v>9427</v>
      </c>
      <c r="H21" s="35">
        <v>11208</v>
      </c>
      <c r="I21" s="35">
        <v>9194.7580000000016</v>
      </c>
      <c r="J21" s="12">
        <v>7743.9580000000005</v>
      </c>
      <c r="K21" s="11">
        <v>5589.5779999999995</v>
      </c>
      <c r="L21" s="161">
        <v>4179.4010000000007</v>
      </c>
      <c r="N21" s="77">
        <f t="shared" ref="N21:T21" si="16">C21/C19</f>
        <v>0.36049601417183347</v>
      </c>
      <c r="O21" s="18">
        <f t="shared" si="16"/>
        <v>0.53626752808163869</v>
      </c>
      <c r="P21" s="18">
        <f t="shared" si="16"/>
        <v>0.57829554995801846</v>
      </c>
      <c r="Q21" s="18">
        <f t="shared" si="16"/>
        <v>0.33649945916711738</v>
      </c>
      <c r="R21" s="18">
        <f t="shared" si="16"/>
        <v>0.17323630483121083</v>
      </c>
      <c r="S21" s="18">
        <f t="shared" si="16"/>
        <v>0.34303553392709579</v>
      </c>
      <c r="T21" s="18">
        <f t="shared" si="16"/>
        <v>0.26282809212597197</v>
      </c>
      <c r="U21" s="194">
        <f>J21/J19</f>
        <v>0.23859905362179248</v>
      </c>
      <c r="V21" s="195">
        <f>K21/K19</f>
        <v>0.2377819252609874</v>
      </c>
      <c r="W21" s="196">
        <f>L21/L19</f>
        <v>0.25109937810952754</v>
      </c>
      <c r="Y21" s="103">
        <f t="shared" si="2"/>
        <v>-0.25228684526810413</v>
      </c>
      <c r="Z21" s="106">
        <f t="shared" si="3"/>
        <v>1.3317452848540134</v>
      </c>
      <c r="AC21" s="2"/>
    </row>
    <row r="22" spans="1:29" ht="20.100000000000001" customHeight="1" thickBot="1" x14ac:dyDescent="0.3">
      <c r="A22" s="5" t="s">
        <v>18</v>
      </c>
      <c r="B22" s="6"/>
      <c r="C22" s="13">
        <v>1062653</v>
      </c>
      <c r="D22" s="14">
        <v>762668</v>
      </c>
      <c r="E22" s="14">
        <v>1066136</v>
      </c>
      <c r="F22" s="36">
        <v>883932</v>
      </c>
      <c r="G22" s="36">
        <v>522330</v>
      </c>
      <c r="H22" s="36">
        <v>377044</v>
      </c>
      <c r="I22" s="36">
        <v>296974.68300000002</v>
      </c>
      <c r="J22" s="15">
        <v>409400.05700000003</v>
      </c>
      <c r="K22" s="14">
        <v>288775.13900000008</v>
      </c>
      <c r="L22" s="160">
        <v>366570.22100000002</v>
      </c>
      <c r="N22" s="134">
        <f t="shared" ref="N22:T22" si="17">C22/C46</f>
        <v>9.6836179181117709E-3</v>
      </c>
      <c r="O22" s="21">
        <f t="shared" si="17"/>
        <v>6.7874926048202104E-3</v>
      </c>
      <c r="P22" s="21">
        <f t="shared" si="17"/>
        <v>9.2623813988679232E-3</v>
      </c>
      <c r="Q22" s="21">
        <f t="shared" si="17"/>
        <v>7.0940989450126914E-3</v>
      </c>
      <c r="R22" s="21">
        <f t="shared" si="17"/>
        <v>4.662620242252548E-3</v>
      </c>
      <c r="S22" s="21">
        <f t="shared" si="17"/>
        <v>3.2036148191953153E-3</v>
      </c>
      <c r="T22" s="21">
        <f t="shared" si="17"/>
        <v>2.3813559267208298E-3</v>
      </c>
      <c r="U22" s="191">
        <f>J22/J46</f>
        <v>3.3064685025370683E-3</v>
      </c>
      <c r="V22" s="192">
        <f>K22/K46</f>
        <v>3.2239655930219159E-3</v>
      </c>
      <c r="W22" s="193">
        <f>L22/L46</f>
        <v>3.8470196068832322E-3</v>
      </c>
      <c r="Y22" s="102">
        <f t="shared" si="2"/>
        <v>0.26939674332560848</v>
      </c>
      <c r="Z22" s="101">
        <f t="shared" si="3"/>
        <v>6.2305401386131623E-2</v>
      </c>
      <c r="AC22" s="26"/>
    </row>
    <row r="23" spans="1:29" ht="20.100000000000001" customHeight="1" x14ac:dyDescent="0.25">
      <c r="A23" s="24"/>
      <c r="B23" t="s">
        <v>36</v>
      </c>
      <c r="C23" s="10">
        <v>20984</v>
      </c>
      <c r="D23" s="11">
        <v>45120</v>
      </c>
      <c r="E23" s="11">
        <v>98963</v>
      </c>
      <c r="F23" s="35">
        <v>77778</v>
      </c>
      <c r="G23" s="35">
        <v>28035</v>
      </c>
      <c r="H23" s="35">
        <v>27309</v>
      </c>
      <c r="I23" s="35">
        <v>44220.853999999992</v>
      </c>
      <c r="J23" s="12">
        <v>48258.298999999985</v>
      </c>
      <c r="K23" s="11">
        <v>35286.845000000001</v>
      </c>
      <c r="L23" s="161">
        <v>62969.696999999978</v>
      </c>
      <c r="N23" s="77">
        <f t="shared" ref="N23:T23" si="18">C23/C22</f>
        <v>1.9746803519116778E-2</v>
      </c>
      <c r="O23" s="18">
        <f t="shared" si="18"/>
        <v>5.9160735732979489E-2</v>
      </c>
      <c r="P23" s="18">
        <f t="shared" si="18"/>
        <v>9.2823992436237027E-2</v>
      </c>
      <c r="Q23" s="18">
        <f t="shared" si="18"/>
        <v>8.7990931429114461E-2</v>
      </c>
      <c r="R23" s="18">
        <f t="shared" si="18"/>
        <v>5.367296536672219E-2</v>
      </c>
      <c r="S23" s="18">
        <f t="shared" si="18"/>
        <v>7.2429212505702251E-2</v>
      </c>
      <c r="T23" s="18">
        <f t="shared" si="18"/>
        <v>0.14890445728668389</v>
      </c>
      <c r="U23" s="194">
        <f>J23/J22</f>
        <v>0.11787565286049773</v>
      </c>
      <c r="V23" s="195">
        <f>K23/K22</f>
        <v>0.12219488534295188</v>
      </c>
      <c r="W23" s="196">
        <f>L23/L22</f>
        <v>0.17178072138052911</v>
      </c>
      <c r="Y23" s="103">
        <f t="shared" si="2"/>
        <v>0.78450912797672834</v>
      </c>
      <c r="Z23" s="108">
        <f t="shared" si="3"/>
        <v>4.9585836037577229</v>
      </c>
      <c r="AC23" s="2"/>
    </row>
    <row r="24" spans="1:29" ht="20.100000000000001" customHeight="1" thickBot="1" x14ac:dyDescent="0.3">
      <c r="A24" s="203"/>
      <c r="B24" t="s">
        <v>35</v>
      </c>
      <c r="C24" s="10">
        <v>1041669</v>
      </c>
      <c r="D24" s="11">
        <v>717548</v>
      </c>
      <c r="E24" s="11">
        <v>967173</v>
      </c>
      <c r="F24" s="35">
        <v>806154</v>
      </c>
      <c r="G24" s="35">
        <v>494295</v>
      </c>
      <c r="H24" s="35">
        <v>349735</v>
      </c>
      <c r="I24" s="35">
        <v>252753.82900000003</v>
      </c>
      <c r="J24" s="12">
        <v>361141.75800000003</v>
      </c>
      <c r="K24" s="11">
        <v>253488.29400000008</v>
      </c>
      <c r="L24" s="161">
        <v>303600.52400000003</v>
      </c>
      <c r="N24" s="77">
        <f t="shared" ref="N24:T24" si="19">C24/C22</f>
        <v>0.98025319648088327</v>
      </c>
      <c r="O24" s="18">
        <f t="shared" si="19"/>
        <v>0.94083926426702047</v>
      </c>
      <c r="P24" s="18">
        <f t="shared" si="19"/>
        <v>0.90717600756376293</v>
      </c>
      <c r="Q24" s="18">
        <f t="shared" si="19"/>
        <v>0.91200906857088559</v>
      </c>
      <c r="R24" s="18">
        <f t="shared" si="19"/>
        <v>0.94632703463327783</v>
      </c>
      <c r="S24" s="18">
        <f t="shared" si="19"/>
        <v>0.92757078749429778</v>
      </c>
      <c r="T24" s="18">
        <f t="shared" si="19"/>
        <v>0.85109554271331611</v>
      </c>
      <c r="U24" s="194">
        <f>J24/J22</f>
        <v>0.88212434713950227</v>
      </c>
      <c r="V24" s="195">
        <f>K24/K22</f>
        <v>0.87780511465704814</v>
      </c>
      <c r="W24" s="196">
        <f>L24/L22</f>
        <v>0.82821927861947087</v>
      </c>
      <c r="Y24" s="103">
        <f t="shared" si="2"/>
        <v>0.19769050952703929</v>
      </c>
      <c r="Z24" s="106">
        <f t="shared" si="3"/>
        <v>-4.9585836037577273</v>
      </c>
    </row>
    <row r="25" spans="1:29" ht="20.100000000000001" customHeight="1" thickBot="1" x14ac:dyDescent="0.3">
      <c r="A25" s="5" t="s">
        <v>19</v>
      </c>
      <c r="B25" s="6"/>
      <c r="C25" s="13">
        <v>6243657</v>
      </c>
      <c r="D25" s="14">
        <v>5984241</v>
      </c>
      <c r="E25" s="14">
        <v>6482985</v>
      </c>
      <c r="F25" s="36">
        <v>6587282</v>
      </c>
      <c r="G25" s="36">
        <v>5490782</v>
      </c>
      <c r="H25" s="36">
        <v>5386131</v>
      </c>
      <c r="I25" s="36">
        <v>6099837.6859999988</v>
      </c>
      <c r="J25" s="15">
        <v>5509406.8689999999</v>
      </c>
      <c r="K25" s="14">
        <v>3958533.5080000004</v>
      </c>
      <c r="L25" s="160">
        <v>4132983.2589999996</v>
      </c>
      <c r="N25" s="134">
        <f t="shared" ref="N25:T25" si="20">C25/C46</f>
        <v>5.6896455192564255E-2</v>
      </c>
      <c r="O25" s="21">
        <f t="shared" si="20"/>
        <v>5.3257762923004374E-2</v>
      </c>
      <c r="P25" s="21">
        <f t="shared" si="20"/>
        <v>5.6322907840219039E-2</v>
      </c>
      <c r="Q25" s="21">
        <f t="shared" si="20"/>
        <v>5.2866996880643641E-2</v>
      </c>
      <c r="R25" s="21">
        <f t="shared" si="20"/>
        <v>4.9013901746014839E-2</v>
      </c>
      <c r="S25" s="21">
        <f t="shared" si="20"/>
        <v>4.5764125910310954E-2</v>
      </c>
      <c r="T25" s="21">
        <f t="shared" si="20"/>
        <v>4.8912871894844882E-2</v>
      </c>
      <c r="U25" s="191">
        <f>J25/J46</f>
        <v>4.4496037478592404E-2</v>
      </c>
      <c r="V25" s="192">
        <f>K25/K46</f>
        <v>4.4194163918717194E-2</v>
      </c>
      <c r="W25" s="193">
        <f>L25/L46</f>
        <v>4.3374138763697223E-2</v>
      </c>
      <c r="Y25" s="102">
        <f t="shared" si="2"/>
        <v>4.4069287438756023E-2</v>
      </c>
      <c r="Z25" s="101">
        <f t="shared" si="3"/>
        <v>-8.2002515501997109E-2</v>
      </c>
      <c r="AC25" s="1"/>
    </row>
    <row r="26" spans="1:29" ht="20.100000000000001" customHeight="1" x14ac:dyDescent="0.25">
      <c r="A26" s="24"/>
      <c r="B26" t="s">
        <v>36</v>
      </c>
      <c r="C26" s="10">
        <v>2635220</v>
      </c>
      <c r="D26" s="11">
        <v>1598559</v>
      </c>
      <c r="E26" s="11">
        <v>1978945</v>
      </c>
      <c r="F26" s="35">
        <v>2189491</v>
      </c>
      <c r="G26" s="35">
        <v>1189901</v>
      </c>
      <c r="H26" s="35">
        <v>1053028</v>
      </c>
      <c r="I26" s="35">
        <v>1664342.0079999999</v>
      </c>
      <c r="J26" s="12">
        <v>1581668.6020000002</v>
      </c>
      <c r="K26" s="11">
        <v>1188699.8130000003</v>
      </c>
      <c r="L26" s="161">
        <v>1253487.6209999998</v>
      </c>
      <c r="N26" s="77">
        <f t="shared" ref="N26:T26" si="21">C26/C25</f>
        <v>0.42206354384938188</v>
      </c>
      <c r="O26" s="18">
        <f t="shared" si="21"/>
        <v>0.26712811198613157</v>
      </c>
      <c r="P26" s="18">
        <f t="shared" si="21"/>
        <v>0.30525213308375693</v>
      </c>
      <c r="Q26" s="18">
        <f t="shared" si="21"/>
        <v>0.33238154978031909</v>
      </c>
      <c r="R26" s="18">
        <f t="shared" si="21"/>
        <v>0.21670884038011343</v>
      </c>
      <c r="S26" s="18">
        <f t="shared" si="21"/>
        <v>0.19550731313441874</v>
      </c>
      <c r="T26" s="18">
        <f t="shared" si="21"/>
        <v>0.27285021236219176</v>
      </c>
      <c r="U26" s="194">
        <f>J26/J25</f>
        <v>0.28708509638299506</v>
      </c>
      <c r="V26" s="195">
        <f>K26/K25</f>
        <v>0.30028792495950757</v>
      </c>
      <c r="W26" s="196">
        <f>L26/L25</f>
        <v>0.30328882128191553</v>
      </c>
      <c r="Y26" s="103">
        <f t="shared" si="2"/>
        <v>5.4503085885485435E-2</v>
      </c>
      <c r="Z26" s="108">
        <f t="shared" si="3"/>
        <v>0.30008963224079643</v>
      </c>
    </row>
    <row r="27" spans="1:29" ht="20.100000000000001" customHeight="1" thickBot="1" x14ac:dyDescent="0.3">
      <c r="A27" s="203"/>
      <c r="B27" t="s">
        <v>35</v>
      </c>
      <c r="C27" s="10">
        <v>3608437</v>
      </c>
      <c r="D27" s="11">
        <v>4385682</v>
      </c>
      <c r="E27" s="11">
        <v>4504040</v>
      </c>
      <c r="F27" s="35">
        <v>4397791</v>
      </c>
      <c r="G27" s="35">
        <v>4300881</v>
      </c>
      <c r="H27" s="35">
        <v>4333103</v>
      </c>
      <c r="I27" s="35">
        <v>4435495.6779999994</v>
      </c>
      <c r="J27" s="12">
        <v>3927738.267</v>
      </c>
      <c r="K27" s="11">
        <v>2769833.6950000003</v>
      </c>
      <c r="L27" s="161">
        <v>2879495.6379999998</v>
      </c>
      <c r="N27" s="77">
        <f t="shared" ref="N27:T27" si="22">C27/C25</f>
        <v>0.57793645615061817</v>
      </c>
      <c r="O27" s="18">
        <f t="shared" si="22"/>
        <v>0.73287188801386838</v>
      </c>
      <c r="P27" s="18">
        <f t="shared" si="22"/>
        <v>0.69474786691624302</v>
      </c>
      <c r="Q27" s="18">
        <f t="shared" si="22"/>
        <v>0.66761845021968091</v>
      </c>
      <c r="R27" s="18">
        <f t="shared" si="22"/>
        <v>0.7832911596198866</v>
      </c>
      <c r="S27" s="18">
        <f t="shared" si="22"/>
        <v>0.80449268686558129</v>
      </c>
      <c r="T27" s="18">
        <f t="shared" si="22"/>
        <v>0.72714978763780835</v>
      </c>
      <c r="U27" s="194">
        <f>J27/J25</f>
        <v>0.71291490361700494</v>
      </c>
      <c r="V27" s="195">
        <f>K27/K25</f>
        <v>0.69971207504049249</v>
      </c>
      <c r="W27" s="196">
        <f>L27/L25</f>
        <v>0.69671117871808441</v>
      </c>
      <c r="Y27" s="103">
        <f t="shared" si="2"/>
        <v>3.9591526089799947E-2</v>
      </c>
      <c r="Z27" s="106">
        <f t="shared" si="3"/>
        <v>-0.30008963224080754</v>
      </c>
    </row>
    <row r="28" spans="1:29" ht="20.100000000000001" customHeight="1" thickBot="1" x14ac:dyDescent="0.3">
      <c r="A28" s="5" t="s">
        <v>83</v>
      </c>
      <c r="B28" s="6"/>
      <c r="C28" s="13">
        <v>372565</v>
      </c>
      <c r="D28" s="14">
        <v>415358</v>
      </c>
      <c r="E28" s="14">
        <v>770569</v>
      </c>
      <c r="F28" s="36">
        <v>903667</v>
      </c>
      <c r="G28" s="36">
        <v>848359</v>
      </c>
      <c r="H28" s="36">
        <v>1004265</v>
      </c>
      <c r="I28" s="36">
        <v>1226865.0389999999</v>
      </c>
      <c r="J28" s="15">
        <v>1349506.8959999997</v>
      </c>
      <c r="K28" s="14">
        <v>1018795.4209999995</v>
      </c>
      <c r="L28" s="160">
        <v>1066876.0940000003</v>
      </c>
      <c r="N28" s="134">
        <f t="shared" ref="N28:T28" si="23">C28/C46</f>
        <v>3.3950660372306972E-3</v>
      </c>
      <c r="O28" s="21">
        <f t="shared" si="23"/>
        <v>3.6965486336819073E-3</v>
      </c>
      <c r="P28" s="21">
        <f t="shared" si="23"/>
        <v>6.6945530140097107E-3</v>
      </c>
      <c r="Q28" s="21">
        <f t="shared" si="23"/>
        <v>7.2524844799631465E-3</v>
      </c>
      <c r="R28" s="21">
        <f t="shared" si="23"/>
        <v>7.5729440125919048E-3</v>
      </c>
      <c r="S28" s="21">
        <f t="shared" si="23"/>
        <v>8.5328986441879015E-3</v>
      </c>
      <c r="T28" s="21">
        <f t="shared" si="23"/>
        <v>9.8378834936216821E-3</v>
      </c>
      <c r="U28" s="191">
        <f>J28/J46</f>
        <v>1.089912414345503E-2</v>
      </c>
      <c r="V28" s="192">
        <f>K28/K46</f>
        <v>1.1374114111783962E-2</v>
      </c>
      <c r="W28" s="193">
        <f>L28/L46</f>
        <v>1.1196472098951537E-2</v>
      </c>
      <c r="Y28" s="102">
        <f t="shared" si="2"/>
        <v>4.7193648507771205E-2</v>
      </c>
      <c r="Z28" s="101">
        <f t="shared" si="3"/>
        <v>-1.7764201283242478E-2</v>
      </c>
      <c r="AC28" s="1"/>
    </row>
    <row r="29" spans="1:29" ht="20.100000000000001" customHeight="1" x14ac:dyDescent="0.25">
      <c r="A29" s="24"/>
      <c r="B29" t="s">
        <v>36</v>
      </c>
      <c r="C29" s="10">
        <v>116567</v>
      </c>
      <c r="D29" s="11">
        <v>165876</v>
      </c>
      <c r="E29" s="11">
        <v>524149</v>
      </c>
      <c r="F29" s="35">
        <v>593143</v>
      </c>
      <c r="G29" s="35">
        <v>450570</v>
      </c>
      <c r="H29" s="35">
        <v>395064</v>
      </c>
      <c r="I29" s="35">
        <v>522765.14599999995</v>
      </c>
      <c r="J29" s="12">
        <v>559642.62800000003</v>
      </c>
      <c r="K29" s="11">
        <v>407141.16199999989</v>
      </c>
      <c r="L29" s="161">
        <v>563787.66600000032</v>
      </c>
      <c r="N29" s="77">
        <f t="shared" ref="N29:T29" si="24">C29/C28</f>
        <v>0.31287694764671936</v>
      </c>
      <c r="O29" s="18">
        <f t="shared" si="24"/>
        <v>0.39935669952185826</v>
      </c>
      <c r="P29" s="18">
        <f t="shared" si="24"/>
        <v>0.68021033807485121</v>
      </c>
      <c r="Q29" s="18">
        <f t="shared" si="24"/>
        <v>0.65637342074016203</v>
      </c>
      <c r="R29" s="18">
        <f t="shared" si="24"/>
        <v>0.53110770322469614</v>
      </c>
      <c r="S29" s="18">
        <f t="shared" si="24"/>
        <v>0.39338620782363221</v>
      </c>
      <c r="T29" s="18">
        <f t="shared" si="24"/>
        <v>0.42609833142372233</v>
      </c>
      <c r="U29" s="194">
        <f>J29/J28</f>
        <v>0.41470156963169763</v>
      </c>
      <c r="V29" s="195">
        <f>K29/K28</f>
        <v>0.39962994886683939</v>
      </c>
      <c r="W29" s="196">
        <f>L29/L28</f>
        <v>0.52844718254601752</v>
      </c>
      <c r="Y29" s="103">
        <f t="shared" si="2"/>
        <v>0.38474740119742662</v>
      </c>
      <c r="Z29" s="108">
        <f t="shared" si="3"/>
        <v>12.881723367917813</v>
      </c>
    </row>
    <row r="30" spans="1:29" ht="20.100000000000001" customHeight="1" thickBot="1" x14ac:dyDescent="0.3">
      <c r="A30" s="203"/>
      <c r="B30" t="s">
        <v>35</v>
      </c>
      <c r="C30" s="10">
        <v>255998</v>
      </c>
      <c r="D30" s="11">
        <v>249482</v>
      </c>
      <c r="E30" s="11">
        <v>246420</v>
      </c>
      <c r="F30" s="35">
        <v>310524</v>
      </c>
      <c r="G30" s="35">
        <v>397789</v>
      </c>
      <c r="H30" s="35">
        <v>609201</v>
      </c>
      <c r="I30" s="35">
        <v>704099.89300000004</v>
      </c>
      <c r="J30" s="12">
        <v>789864.26799999969</v>
      </c>
      <c r="K30" s="11">
        <v>611654.25899999961</v>
      </c>
      <c r="L30" s="161">
        <v>503088.42800000001</v>
      </c>
      <c r="N30" s="77">
        <f t="shared" ref="N30:T30" si="25">C30/C28</f>
        <v>0.68712305235328064</v>
      </c>
      <c r="O30" s="18">
        <f t="shared" si="25"/>
        <v>0.60064330047814174</v>
      </c>
      <c r="P30" s="18">
        <f t="shared" si="25"/>
        <v>0.31978966192514879</v>
      </c>
      <c r="Q30" s="18">
        <f t="shared" si="25"/>
        <v>0.34362657925983797</v>
      </c>
      <c r="R30" s="18">
        <f t="shared" si="25"/>
        <v>0.46889229677530386</v>
      </c>
      <c r="S30" s="18">
        <f t="shared" si="25"/>
        <v>0.60661379217636779</v>
      </c>
      <c r="T30" s="18">
        <f t="shared" si="25"/>
        <v>0.57390166857627778</v>
      </c>
      <c r="U30" s="194">
        <f>J30/J28</f>
        <v>0.58529843036830231</v>
      </c>
      <c r="V30" s="195">
        <f>K30/K28</f>
        <v>0.60037005113316066</v>
      </c>
      <c r="W30" s="196">
        <f>L30/L28</f>
        <v>0.47155281745398253</v>
      </c>
      <c r="Y30" s="103">
        <f t="shared" si="2"/>
        <v>-0.17749542229542403</v>
      </c>
      <c r="Z30" s="106">
        <f t="shared" si="3"/>
        <v>-12.881723367917813</v>
      </c>
    </row>
    <row r="31" spans="1:29" ht="20.100000000000001" customHeight="1" thickBot="1" x14ac:dyDescent="0.3">
      <c r="A31" s="5" t="s">
        <v>9</v>
      </c>
      <c r="B31" s="6"/>
      <c r="C31" s="13">
        <v>3895621</v>
      </c>
      <c r="D31" s="14">
        <v>4806982</v>
      </c>
      <c r="E31" s="14">
        <v>5482162</v>
      </c>
      <c r="F31" s="36">
        <v>5290110</v>
      </c>
      <c r="G31" s="36">
        <v>4588314</v>
      </c>
      <c r="H31" s="36">
        <v>5165606</v>
      </c>
      <c r="I31" s="36">
        <v>5585350.6699999999</v>
      </c>
      <c r="J31" s="15">
        <v>5097240.7790000001</v>
      </c>
      <c r="K31" s="14">
        <v>3690003.7829999998</v>
      </c>
      <c r="L31" s="160">
        <v>3599551.4760000007</v>
      </c>
      <c r="N31" s="134">
        <f t="shared" ref="N31:T31" si="26">C31/C46</f>
        <v>3.5499551893019163E-2</v>
      </c>
      <c r="O31" s="21">
        <f t="shared" si="26"/>
        <v>4.2780547730472317E-2</v>
      </c>
      <c r="P31" s="21">
        <f t="shared" si="26"/>
        <v>4.7627953032615515E-2</v>
      </c>
      <c r="Q31" s="21">
        <f t="shared" si="26"/>
        <v>4.2456392312984585E-2</v>
      </c>
      <c r="R31" s="21">
        <f t="shared" si="26"/>
        <v>4.0957949446156182E-2</v>
      </c>
      <c r="S31" s="21">
        <f t="shared" si="26"/>
        <v>4.3890399878327824E-2</v>
      </c>
      <c r="T31" s="21">
        <f t="shared" si="26"/>
        <v>4.4787346134884692E-2</v>
      </c>
      <c r="U31" s="191">
        <f>J31/J46</f>
        <v>4.1167229455493233E-2</v>
      </c>
      <c r="V31" s="192">
        <f>K31/K46</f>
        <v>4.1196223732101481E-2</v>
      </c>
      <c r="W31" s="193">
        <f>L31/L46</f>
        <v>3.7775968452596918E-2</v>
      </c>
      <c r="Y31" s="102">
        <f t="shared" si="2"/>
        <v>-2.4512795194605658E-2</v>
      </c>
      <c r="Z31" s="101">
        <f t="shared" si="3"/>
        <v>-0.34202552795045627</v>
      </c>
      <c r="AC31" s="1"/>
    </row>
    <row r="32" spans="1:29" ht="20.100000000000001" customHeight="1" x14ac:dyDescent="0.25">
      <c r="A32" s="24"/>
      <c r="B32" t="s">
        <v>36</v>
      </c>
      <c r="C32" s="10">
        <v>911333</v>
      </c>
      <c r="D32" s="11">
        <v>970213</v>
      </c>
      <c r="E32" s="11">
        <v>1020274</v>
      </c>
      <c r="F32" s="35">
        <v>871643</v>
      </c>
      <c r="G32" s="35">
        <v>283746</v>
      </c>
      <c r="H32" s="35">
        <v>664508</v>
      </c>
      <c r="I32" s="35">
        <v>1205350.0699999989</v>
      </c>
      <c r="J32" s="12">
        <v>996778.49300000025</v>
      </c>
      <c r="K32" s="11">
        <v>774383.54100000008</v>
      </c>
      <c r="L32" s="161">
        <v>751050.25999999989</v>
      </c>
      <c r="N32" s="77">
        <f t="shared" ref="N32:T32" si="27">C32/C31</f>
        <v>0.2339377983638552</v>
      </c>
      <c r="O32" s="18">
        <f t="shared" si="27"/>
        <v>0.20183412378078386</v>
      </c>
      <c r="P32" s="18">
        <f t="shared" si="27"/>
        <v>0.1861079625155185</v>
      </c>
      <c r="Q32" s="18">
        <f t="shared" si="27"/>
        <v>0.16476840746222668</v>
      </c>
      <c r="R32" s="18">
        <f t="shared" si="27"/>
        <v>6.1841016111800547E-2</v>
      </c>
      <c r="S32" s="18">
        <f t="shared" si="27"/>
        <v>0.12864086033661878</v>
      </c>
      <c r="T32" s="18">
        <f t="shared" si="27"/>
        <v>0.21580562102826731</v>
      </c>
      <c r="U32" s="194">
        <f>J32/J31</f>
        <v>0.19555256190890649</v>
      </c>
      <c r="V32" s="195">
        <f>K32/K31</f>
        <v>0.20985982306240908</v>
      </c>
      <c r="W32" s="196">
        <f>L32/L31</f>
        <v>0.20865106805879161</v>
      </c>
      <c r="Y32" s="103">
        <f t="shared" si="2"/>
        <v>-3.013142682483768E-2</v>
      </c>
      <c r="Z32" s="108">
        <f t="shared" si="3"/>
        <v>-0.12087550036174732</v>
      </c>
    </row>
    <row r="33" spans="1:29" ht="20.100000000000001" customHeight="1" thickBot="1" x14ac:dyDescent="0.3">
      <c r="A33" s="203"/>
      <c r="B33" t="s">
        <v>35</v>
      </c>
      <c r="C33" s="10">
        <v>2984288</v>
      </c>
      <c r="D33" s="11">
        <v>3836769</v>
      </c>
      <c r="E33" s="11">
        <v>4461888</v>
      </c>
      <c r="F33" s="35">
        <v>4418467</v>
      </c>
      <c r="G33" s="35">
        <v>4304568</v>
      </c>
      <c r="H33" s="35">
        <v>4501098</v>
      </c>
      <c r="I33" s="35">
        <v>4380000.6000000006</v>
      </c>
      <c r="J33" s="12">
        <v>4100462.2859999998</v>
      </c>
      <c r="K33" s="11">
        <v>2915620.2419999996</v>
      </c>
      <c r="L33" s="161">
        <v>2848501.2160000009</v>
      </c>
      <c r="N33" s="77">
        <f t="shared" ref="N33:T33" si="28">C33/C31</f>
        <v>0.7660622016361448</v>
      </c>
      <c r="O33" s="18">
        <f t="shared" si="28"/>
        <v>0.79816587621921609</v>
      </c>
      <c r="P33" s="18">
        <f t="shared" si="28"/>
        <v>0.81389203748448147</v>
      </c>
      <c r="Q33" s="18">
        <f t="shared" si="28"/>
        <v>0.83523159253777335</v>
      </c>
      <c r="R33" s="18">
        <f t="shared" si="28"/>
        <v>0.9381589838881994</v>
      </c>
      <c r="S33" s="18">
        <f t="shared" si="28"/>
        <v>0.87135913966338119</v>
      </c>
      <c r="T33" s="18">
        <f t="shared" si="28"/>
        <v>0.78419437897173261</v>
      </c>
      <c r="U33" s="194">
        <f>J33/J31</f>
        <v>0.80444743809109354</v>
      </c>
      <c r="V33" s="195">
        <f>K33/K31</f>
        <v>0.79014017693759087</v>
      </c>
      <c r="W33" s="196">
        <f>L33/L31</f>
        <v>0.79134893194120848</v>
      </c>
      <c r="Y33" s="103">
        <f t="shared" si="2"/>
        <v>-2.3020496645323633E-2</v>
      </c>
      <c r="Z33" s="106">
        <f t="shared" si="3"/>
        <v>0.1208755003617612</v>
      </c>
    </row>
    <row r="34" spans="1:29" ht="20.100000000000001" customHeight="1" thickBot="1" x14ac:dyDescent="0.3">
      <c r="A34" s="5" t="s">
        <v>12</v>
      </c>
      <c r="B34" s="6"/>
      <c r="C34" s="13">
        <v>4845416</v>
      </c>
      <c r="D34" s="14">
        <v>5201550</v>
      </c>
      <c r="E34" s="14">
        <v>5167240</v>
      </c>
      <c r="F34" s="36">
        <v>10234145</v>
      </c>
      <c r="G34" s="36">
        <v>8944119</v>
      </c>
      <c r="H34" s="36">
        <v>8873262</v>
      </c>
      <c r="I34" s="36">
        <v>9367239.8220000006</v>
      </c>
      <c r="J34" s="15">
        <v>8231902.6260000002</v>
      </c>
      <c r="K34" s="14">
        <v>6133566.4699999979</v>
      </c>
      <c r="L34" s="160">
        <v>5915825.4030000009</v>
      </c>
      <c r="N34" s="134">
        <f t="shared" ref="N34:T34" si="29">C34/C46</f>
        <v>4.4154730846575001E-2</v>
      </c>
      <c r="O34" s="21">
        <f t="shared" si="29"/>
        <v>4.6292072249789637E-2</v>
      </c>
      <c r="P34" s="21">
        <f t="shared" si="29"/>
        <v>4.4891972186931396E-2</v>
      </c>
      <c r="Q34" s="21">
        <f t="shared" si="29"/>
        <v>8.213531951282102E-2</v>
      </c>
      <c r="R34" s="21">
        <f t="shared" si="29"/>
        <v>7.9840388831802916E-2</v>
      </c>
      <c r="S34" s="21">
        <f t="shared" si="29"/>
        <v>7.5393093744503717E-2</v>
      </c>
      <c r="T34" s="21">
        <f t="shared" si="29"/>
        <v>7.5113244811966254E-2</v>
      </c>
      <c r="U34" s="191">
        <f>J34/J46</f>
        <v>6.6483934927300661E-2</v>
      </c>
      <c r="V34" s="192">
        <f>K34/K46</f>
        <v>6.8476834017878796E-2</v>
      </c>
      <c r="W34" s="193">
        <f>L34/L46</f>
        <v>6.2084411150896239E-2</v>
      </c>
      <c r="Y34" s="102">
        <f t="shared" si="2"/>
        <v>-3.5499911522112695E-2</v>
      </c>
      <c r="Z34" s="101">
        <f t="shared" si="3"/>
        <v>-0.63924228669825567</v>
      </c>
      <c r="AC34" s="1"/>
    </row>
    <row r="35" spans="1:29" ht="20.100000000000001" customHeight="1" x14ac:dyDescent="0.25">
      <c r="A35" s="24"/>
      <c r="B35" t="s">
        <v>36</v>
      </c>
      <c r="C35" s="10">
        <v>1445066</v>
      </c>
      <c r="D35" s="11">
        <v>1634472</v>
      </c>
      <c r="E35" s="11">
        <v>1559489</v>
      </c>
      <c r="F35" s="35">
        <v>3756785</v>
      </c>
      <c r="G35" s="35">
        <v>2133360</v>
      </c>
      <c r="H35" s="35">
        <v>1951781</v>
      </c>
      <c r="I35" s="35">
        <v>3052531.251999998</v>
      </c>
      <c r="J35" s="12">
        <v>2864016.9899999984</v>
      </c>
      <c r="K35" s="11">
        <v>2138090.8419999997</v>
      </c>
      <c r="L35" s="161">
        <v>2336967.2140000006</v>
      </c>
      <c r="N35" s="77">
        <f t="shared" ref="N35:T35" si="30">C35/C34</f>
        <v>0.2982336294757767</v>
      </c>
      <c r="O35" s="18">
        <f t="shared" si="30"/>
        <v>0.31422787438359717</v>
      </c>
      <c r="P35" s="18">
        <f t="shared" si="30"/>
        <v>0.30180309023772844</v>
      </c>
      <c r="Q35" s="18">
        <f t="shared" si="30"/>
        <v>0.36708342514201237</v>
      </c>
      <c r="R35" s="18">
        <f t="shared" si="30"/>
        <v>0.23852097674460726</v>
      </c>
      <c r="S35" s="18">
        <f t="shared" si="30"/>
        <v>0.21996206130282189</v>
      </c>
      <c r="T35" s="18">
        <f t="shared" si="30"/>
        <v>0.32587307574113672</v>
      </c>
      <c r="U35" s="194">
        <f>J35/J34</f>
        <v>0.34791677211464606</v>
      </c>
      <c r="V35" s="195">
        <f>K35/K34</f>
        <v>0.34858851737527519</v>
      </c>
      <c r="W35" s="196">
        <f>L35/L34</f>
        <v>0.39503654262934984</v>
      </c>
      <c r="Y35" s="103">
        <f t="shared" si="2"/>
        <v>9.3015866348302209E-2</v>
      </c>
      <c r="Z35" s="108">
        <f t="shared" si="3"/>
        <v>4.6448025254074654</v>
      </c>
    </row>
    <row r="36" spans="1:29" ht="20.100000000000001" customHeight="1" thickBot="1" x14ac:dyDescent="0.3">
      <c r="A36" s="203"/>
      <c r="B36" t="s">
        <v>35</v>
      </c>
      <c r="C36" s="10">
        <v>3400350</v>
      </c>
      <c r="D36" s="11">
        <v>3567078</v>
      </c>
      <c r="E36" s="11">
        <v>3607751</v>
      </c>
      <c r="F36" s="35">
        <v>6477360</v>
      </c>
      <c r="G36" s="35">
        <v>6810759</v>
      </c>
      <c r="H36" s="35">
        <v>6921481</v>
      </c>
      <c r="I36" s="35">
        <v>6314708.5700000022</v>
      </c>
      <c r="J36" s="12">
        <v>5367885.6360000018</v>
      </c>
      <c r="K36" s="11">
        <v>3995475.6279999982</v>
      </c>
      <c r="L36" s="161">
        <v>3578858.1889999998</v>
      </c>
      <c r="N36" s="77">
        <f t="shared" ref="N36:T36" si="31">C36/C34</f>
        <v>0.7017663705242233</v>
      </c>
      <c r="O36" s="18">
        <f t="shared" si="31"/>
        <v>0.68577212561640277</v>
      </c>
      <c r="P36" s="18">
        <f t="shared" si="31"/>
        <v>0.69819690976227156</v>
      </c>
      <c r="Q36" s="18">
        <f t="shared" si="31"/>
        <v>0.63291657485798769</v>
      </c>
      <c r="R36" s="18">
        <f t="shared" si="31"/>
        <v>0.76147902325539274</v>
      </c>
      <c r="S36" s="18">
        <f t="shared" si="31"/>
        <v>0.78003793869717808</v>
      </c>
      <c r="T36" s="18">
        <f t="shared" si="31"/>
        <v>0.67412692425886322</v>
      </c>
      <c r="U36" s="194">
        <f>J36/J34</f>
        <v>0.652083227885354</v>
      </c>
      <c r="V36" s="195">
        <f>K36/K34</f>
        <v>0.65141148262472481</v>
      </c>
      <c r="W36" s="196">
        <f>L36/L34</f>
        <v>0.60496345737065005</v>
      </c>
      <c r="Y36" s="103">
        <f t="shared" si="2"/>
        <v>-0.10427230142022996</v>
      </c>
      <c r="Z36" s="106">
        <f t="shared" si="3"/>
        <v>-4.6448025254074761</v>
      </c>
    </row>
    <row r="37" spans="1:29" ht="20.100000000000001" customHeight="1" thickBot="1" x14ac:dyDescent="0.3">
      <c r="A37" s="5" t="s">
        <v>11</v>
      </c>
      <c r="B37" s="6"/>
      <c r="C37" s="13">
        <v>14042265</v>
      </c>
      <c r="D37" s="14">
        <v>14810295</v>
      </c>
      <c r="E37" s="14">
        <v>17624800</v>
      </c>
      <c r="F37" s="36">
        <v>20081558</v>
      </c>
      <c r="G37" s="36">
        <v>20610207</v>
      </c>
      <c r="H37" s="36">
        <v>21788993</v>
      </c>
      <c r="I37" s="36">
        <v>21699791.497999988</v>
      </c>
      <c r="J37" s="15">
        <v>21792484.760000005</v>
      </c>
      <c r="K37" s="14">
        <v>16139053.643999999</v>
      </c>
      <c r="L37" s="160">
        <v>15882638.178999996</v>
      </c>
      <c r="N37" s="134">
        <f t="shared" ref="N37:T37" si="32">C37/C46</f>
        <v>0.12796268298764862</v>
      </c>
      <c r="O37" s="21">
        <f t="shared" si="32"/>
        <v>0.13180672033926391</v>
      </c>
      <c r="P37" s="21">
        <f t="shared" si="32"/>
        <v>0.15312082105732044</v>
      </c>
      <c r="Q37" s="21">
        <f t="shared" si="32"/>
        <v>0.16116687643620908</v>
      </c>
      <c r="R37" s="21">
        <f t="shared" si="32"/>
        <v>0.18397865019281903</v>
      </c>
      <c r="S37" s="21">
        <f t="shared" si="32"/>
        <v>0.18513367370954847</v>
      </c>
      <c r="T37" s="21">
        <f t="shared" si="32"/>
        <v>0.17400448607388039</v>
      </c>
      <c r="U37" s="191">
        <f>J37/J46</f>
        <v>0.1760042853412673</v>
      </c>
      <c r="V37" s="192">
        <f>K37/K46</f>
        <v>0.18018086263371499</v>
      </c>
      <c r="W37" s="193">
        <f>L37/L46</f>
        <v>0.16668244440850302</v>
      </c>
      <c r="Y37" s="102">
        <f t="shared" si="2"/>
        <v>-1.5887887273695934E-2</v>
      </c>
      <c r="Z37" s="101">
        <f t="shared" si="3"/>
        <v>-1.3498418225211972</v>
      </c>
      <c r="AC37" s="1"/>
    </row>
    <row r="38" spans="1:29" ht="20.100000000000001" customHeight="1" x14ac:dyDescent="0.25">
      <c r="A38" s="24"/>
      <c r="B38" t="s">
        <v>36</v>
      </c>
      <c r="C38" s="10">
        <v>1651293</v>
      </c>
      <c r="D38" s="11">
        <v>1613259</v>
      </c>
      <c r="E38" s="11">
        <v>1717556</v>
      </c>
      <c r="F38" s="35">
        <v>2470653</v>
      </c>
      <c r="G38" s="35">
        <v>1398091</v>
      </c>
      <c r="H38" s="35">
        <v>1289594</v>
      </c>
      <c r="I38" s="35">
        <v>2093001.6630000002</v>
      </c>
      <c r="J38" s="12">
        <v>2291746.1849999996</v>
      </c>
      <c r="K38" s="11">
        <v>1676865.1529999988</v>
      </c>
      <c r="L38" s="161">
        <v>2405463.245000001</v>
      </c>
      <c r="N38" s="77">
        <f t="shared" ref="N38:T38" si="33">C38/C37</f>
        <v>0.11759449063238729</v>
      </c>
      <c r="O38" s="18">
        <f t="shared" si="33"/>
        <v>0.10892821513683557</v>
      </c>
      <c r="P38" s="18">
        <f t="shared" si="33"/>
        <v>9.7451091643593113E-2</v>
      </c>
      <c r="Q38" s="18">
        <f t="shared" si="33"/>
        <v>0.12303094212112427</v>
      </c>
      <c r="R38" s="18">
        <f t="shared" si="33"/>
        <v>6.7834883948521232E-2</v>
      </c>
      <c r="S38" s="18">
        <f t="shared" si="33"/>
        <v>5.918557135706088E-2</v>
      </c>
      <c r="T38" s="18">
        <f t="shared" si="33"/>
        <v>9.6452616293244406E-2</v>
      </c>
      <c r="U38" s="194">
        <f>J38/J37</f>
        <v>0.10516222497062327</v>
      </c>
      <c r="V38" s="195">
        <f>K38/K37</f>
        <v>0.10390108304915421</v>
      </c>
      <c r="W38" s="341">
        <f>L38/L37</f>
        <v>0.15145237320714777</v>
      </c>
      <c r="Y38" s="103">
        <f t="shared" si="2"/>
        <v>0.43450010914503323</v>
      </c>
      <c r="Z38" s="108">
        <f t="shared" si="3"/>
        <v>4.7551290157993558</v>
      </c>
    </row>
    <row r="39" spans="1:29" ht="20.100000000000001" customHeight="1" thickBot="1" x14ac:dyDescent="0.3">
      <c r="A39" s="203"/>
      <c r="B39" t="s">
        <v>35</v>
      </c>
      <c r="C39" s="10">
        <v>12390972</v>
      </c>
      <c r="D39" s="11">
        <v>13197036</v>
      </c>
      <c r="E39" s="11">
        <v>15907244</v>
      </c>
      <c r="F39" s="35">
        <v>17610905</v>
      </c>
      <c r="G39" s="35">
        <v>19212116</v>
      </c>
      <c r="H39" s="35">
        <v>20499399</v>
      </c>
      <c r="I39" s="35">
        <v>19606789.83499999</v>
      </c>
      <c r="J39" s="12">
        <v>19500738.575000007</v>
      </c>
      <c r="K39" s="11">
        <v>14462188.491</v>
      </c>
      <c r="L39" s="161">
        <v>13477174.933999995</v>
      </c>
      <c r="N39" s="77">
        <f t="shared" ref="N39:T39" si="34">C39/C37</f>
        <v>0.88240550936761275</v>
      </c>
      <c r="O39" s="18">
        <f t="shared" si="34"/>
        <v>0.89107178486316441</v>
      </c>
      <c r="P39" s="18">
        <f t="shared" si="34"/>
        <v>0.90254890835640689</v>
      </c>
      <c r="Q39" s="18">
        <f t="shared" si="34"/>
        <v>0.87696905787887569</v>
      </c>
      <c r="R39" s="18">
        <f t="shared" si="34"/>
        <v>0.93216511605147878</v>
      </c>
      <c r="S39" s="18">
        <f t="shared" si="34"/>
        <v>0.94081442864293907</v>
      </c>
      <c r="T39" s="18">
        <f t="shared" si="34"/>
        <v>0.90354738370675569</v>
      </c>
      <c r="U39" s="194">
        <f>J39/J37</f>
        <v>0.89483777502937678</v>
      </c>
      <c r="V39" s="195">
        <f>K39/K37</f>
        <v>0.89609891695084576</v>
      </c>
      <c r="W39" s="196">
        <f>L39/L37</f>
        <v>0.84854762679285223</v>
      </c>
      <c r="Y39" s="103">
        <f t="shared" si="2"/>
        <v>-6.8109578132866389E-2</v>
      </c>
      <c r="Z39" s="106">
        <f t="shared" si="3"/>
        <v>-4.7551290157993531</v>
      </c>
    </row>
    <row r="40" spans="1:29" ht="20.100000000000001" customHeight="1" thickBot="1" x14ac:dyDescent="0.3">
      <c r="A40" s="5" t="s">
        <v>6</v>
      </c>
      <c r="B40" s="6"/>
      <c r="C40" s="13">
        <v>47928070</v>
      </c>
      <c r="D40" s="14">
        <v>45576684</v>
      </c>
      <c r="E40" s="14">
        <v>43835850</v>
      </c>
      <c r="F40" s="36">
        <v>45113271</v>
      </c>
      <c r="G40" s="36">
        <v>38329379</v>
      </c>
      <c r="H40" s="36">
        <v>40125383</v>
      </c>
      <c r="I40" s="36">
        <v>42109431.882000037</v>
      </c>
      <c r="J40" s="15">
        <v>43188962.876000017</v>
      </c>
      <c r="K40" s="14">
        <v>30348082.853000008</v>
      </c>
      <c r="L40" s="160">
        <v>34260595.113999993</v>
      </c>
      <c r="N40" s="134">
        <f t="shared" ref="N40:T40" si="35">C40/C46</f>
        <v>0.43675321806131939</v>
      </c>
      <c r="O40" s="21">
        <f t="shared" si="35"/>
        <v>0.40561739262985674</v>
      </c>
      <c r="P40" s="21">
        <f t="shared" si="35"/>
        <v>0.38083730560037787</v>
      </c>
      <c r="Q40" s="21">
        <f t="shared" si="35"/>
        <v>0.36206179684316403</v>
      </c>
      <c r="R40" s="21">
        <f t="shared" si="35"/>
        <v>0.34215024677573513</v>
      </c>
      <c r="S40" s="21">
        <f t="shared" si="35"/>
        <v>0.34093175227476841</v>
      </c>
      <c r="T40" s="21">
        <f t="shared" si="35"/>
        <v>0.33766361553132074</v>
      </c>
      <c r="U40" s="191">
        <f>J40/J46</f>
        <v>0.3488102724097491</v>
      </c>
      <c r="V40" s="192">
        <f>K40/K46</f>
        <v>0.33881439818907116</v>
      </c>
      <c r="W40" s="193">
        <f>L40/L46</f>
        <v>0.35955234112441942</v>
      </c>
      <c r="Y40" s="102">
        <f t="shared" si="2"/>
        <v>0.12892123301334735</v>
      </c>
      <c r="Z40" s="101">
        <f t="shared" si="3"/>
        <v>2.0737942935348253</v>
      </c>
      <c r="AC40" s="1"/>
    </row>
    <row r="41" spans="1:29" ht="20.100000000000001" customHeight="1" x14ac:dyDescent="0.25">
      <c r="A41" s="24"/>
      <c r="B41" t="s">
        <v>36</v>
      </c>
      <c r="C41" s="10">
        <v>9967668</v>
      </c>
      <c r="D41" s="11">
        <v>10737419</v>
      </c>
      <c r="E41" s="11">
        <v>11617205</v>
      </c>
      <c r="F41" s="35">
        <v>12516191</v>
      </c>
      <c r="G41" s="35">
        <v>6007548</v>
      </c>
      <c r="H41" s="35">
        <v>5589725</v>
      </c>
      <c r="I41" s="35">
        <v>8555338.3740000036</v>
      </c>
      <c r="J41" s="12">
        <v>9209879.5380000081</v>
      </c>
      <c r="K41" s="11">
        <v>6791458.1969999988</v>
      </c>
      <c r="L41" s="189">
        <v>9000871.8449999951</v>
      </c>
      <c r="N41" s="77">
        <f t="shared" ref="N41:T41" si="36">C41/C40</f>
        <v>0.20797140381409057</v>
      </c>
      <c r="O41" s="18">
        <f t="shared" si="36"/>
        <v>0.23559017588905765</v>
      </c>
      <c r="P41" s="18">
        <f t="shared" si="36"/>
        <v>0.2650160770237146</v>
      </c>
      <c r="Q41" s="18">
        <f t="shared" si="36"/>
        <v>0.27743922625340112</v>
      </c>
      <c r="R41" s="18">
        <f t="shared" si="36"/>
        <v>0.1567348116962709</v>
      </c>
      <c r="S41" s="18">
        <f t="shared" si="36"/>
        <v>0.13930645845797909</v>
      </c>
      <c r="T41" s="18">
        <f t="shared" si="36"/>
        <v>0.20316917117224376</v>
      </c>
      <c r="U41" s="194">
        <f>J41/J40</f>
        <v>0.21324613801082756</v>
      </c>
      <c r="V41" s="195">
        <f>K41/K40</f>
        <v>0.22378541108828695</v>
      </c>
      <c r="W41" s="196">
        <f>L41/L40</f>
        <v>0.26271790711895565</v>
      </c>
      <c r="Y41" s="103">
        <f t="shared" si="2"/>
        <v>0.32532242471520534</v>
      </c>
      <c r="Z41" s="108">
        <f t="shared" si="3"/>
        <v>3.8932496030668702</v>
      </c>
    </row>
    <row r="42" spans="1:29" ht="20.100000000000001" customHeight="1" thickBot="1" x14ac:dyDescent="0.3">
      <c r="A42" s="203"/>
      <c r="B42" t="s">
        <v>35</v>
      </c>
      <c r="C42" s="10">
        <v>37960402</v>
      </c>
      <c r="D42" s="11">
        <v>34839265</v>
      </c>
      <c r="E42" s="11">
        <v>32218645</v>
      </c>
      <c r="F42" s="35">
        <v>32597080</v>
      </c>
      <c r="G42" s="35">
        <v>32321831</v>
      </c>
      <c r="H42" s="35">
        <v>34535658</v>
      </c>
      <c r="I42" s="35">
        <v>33554093.508000031</v>
      </c>
      <c r="J42" s="12">
        <v>33979083.338000007</v>
      </c>
      <c r="K42" s="11">
        <v>23556624.656000007</v>
      </c>
      <c r="L42" s="161">
        <v>25259723.268999994</v>
      </c>
      <c r="N42" s="77">
        <f t="shared" ref="N42:T42" si="37">C42/C40</f>
        <v>0.79202859618590937</v>
      </c>
      <c r="O42" s="18">
        <f t="shared" si="37"/>
        <v>0.76440982411094238</v>
      </c>
      <c r="P42" s="18">
        <f t="shared" si="37"/>
        <v>0.73498392297628534</v>
      </c>
      <c r="Q42" s="18">
        <f t="shared" si="37"/>
        <v>0.72256077374659888</v>
      </c>
      <c r="R42" s="18">
        <f t="shared" si="37"/>
        <v>0.8432651883037291</v>
      </c>
      <c r="S42" s="18">
        <f t="shared" si="37"/>
        <v>0.86069354154202093</v>
      </c>
      <c r="T42" s="18">
        <f t="shared" si="37"/>
        <v>0.79683082882775624</v>
      </c>
      <c r="U42" s="194">
        <f>J42/J40</f>
        <v>0.78675386198917241</v>
      </c>
      <c r="V42" s="195">
        <f>K42/K40</f>
        <v>0.77621458891171302</v>
      </c>
      <c r="W42" s="196">
        <f>L42/L40</f>
        <v>0.73728209288104429</v>
      </c>
      <c r="Y42" s="103">
        <f t="shared" si="2"/>
        <v>7.2298074867283582E-2</v>
      </c>
      <c r="Z42" s="106">
        <f t="shared" si="3"/>
        <v>-3.8932496030668728</v>
      </c>
    </row>
    <row r="43" spans="1:29" ht="20.100000000000001" customHeight="1" thickBot="1" x14ac:dyDescent="0.3">
      <c r="A43" s="5" t="s">
        <v>7</v>
      </c>
      <c r="B43" s="6"/>
      <c r="C43" s="13">
        <v>286172</v>
      </c>
      <c r="D43" s="14">
        <v>394480</v>
      </c>
      <c r="E43" s="14">
        <v>483510</v>
      </c>
      <c r="F43" s="36">
        <v>414991</v>
      </c>
      <c r="G43" s="36">
        <v>225289</v>
      </c>
      <c r="H43" s="36">
        <v>221774</v>
      </c>
      <c r="I43" s="36">
        <v>310037.55500000005</v>
      </c>
      <c r="J43" s="15">
        <v>329056.5780000001</v>
      </c>
      <c r="K43" s="14">
        <v>249181.24200000006</v>
      </c>
      <c r="L43" s="160">
        <v>310616.88899999997</v>
      </c>
      <c r="N43" s="134">
        <f t="shared" ref="N43:T43" si="38">C43/C46</f>
        <v>2.6077941782142256E-3</v>
      </c>
      <c r="O43" s="21">
        <f t="shared" si="38"/>
        <v>3.5107413484628653E-3</v>
      </c>
      <c r="P43" s="21">
        <f t="shared" si="38"/>
        <v>4.2006404719159935E-3</v>
      </c>
      <c r="Q43" s="21">
        <f t="shared" si="38"/>
        <v>3.3305584765454376E-3</v>
      </c>
      <c r="R43" s="21">
        <f t="shared" si="38"/>
        <v>2.0110601569062361E-3</v>
      </c>
      <c r="S43" s="21">
        <f t="shared" si="38"/>
        <v>1.8843383608072846E-3</v>
      </c>
      <c r="T43" s="21">
        <f t="shared" si="38"/>
        <v>2.4861033999497035E-3</v>
      </c>
      <c r="U43" s="191">
        <f>J43/J46</f>
        <v>2.6575844143315111E-3</v>
      </c>
      <c r="V43" s="192">
        <f>K43/K46</f>
        <v>2.7819283661896792E-3</v>
      </c>
      <c r="W43" s="193">
        <f>L43/L46</f>
        <v>3.2598099729766981E-3</v>
      </c>
      <c r="Y43" s="102">
        <f t="shared" si="2"/>
        <v>0.24655004729449057</v>
      </c>
      <c r="Z43" s="101">
        <f t="shared" si="3"/>
        <v>4.7788160678701896E-2</v>
      </c>
      <c r="AC43" s="1"/>
    </row>
    <row r="44" spans="1:29" ht="20.100000000000001" customHeight="1" x14ac:dyDescent="0.25">
      <c r="A44" s="24"/>
      <c r="B44" t="s">
        <v>36</v>
      </c>
      <c r="C44" s="10">
        <v>193958</v>
      </c>
      <c r="D44" s="11">
        <v>292407</v>
      </c>
      <c r="E44" s="11">
        <v>385323</v>
      </c>
      <c r="F44" s="35">
        <v>311761</v>
      </c>
      <c r="G44" s="35">
        <v>127623</v>
      </c>
      <c r="H44" s="35">
        <v>107274</v>
      </c>
      <c r="I44" s="35">
        <v>164263.50300000003</v>
      </c>
      <c r="J44" s="12">
        <v>172263.67300000004</v>
      </c>
      <c r="K44" s="11">
        <v>124536.553</v>
      </c>
      <c r="L44" s="161">
        <v>197997.35</v>
      </c>
      <c r="N44" s="77">
        <f t="shared" ref="N44:T44" si="39">C44/C43</f>
        <v>0.67776721691849662</v>
      </c>
      <c r="O44" s="18">
        <f t="shared" si="39"/>
        <v>0.74124670452240926</v>
      </c>
      <c r="P44" s="18">
        <f t="shared" si="39"/>
        <v>0.79692870881677735</v>
      </c>
      <c r="Q44" s="18">
        <f t="shared" si="39"/>
        <v>0.75124761741820911</v>
      </c>
      <c r="R44" s="18">
        <f t="shared" si="39"/>
        <v>0.5664857139052506</v>
      </c>
      <c r="S44" s="18">
        <f t="shared" si="39"/>
        <v>0.48370864032754063</v>
      </c>
      <c r="T44" s="18">
        <f t="shared" si="39"/>
        <v>0.52981808284483467</v>
      </c>
      <c r="U44" s="194">
        <f>J44/J43</f>
        <v>0.52350776285043599</v>
      </c>
      <c r="V44" s="195">
        <f>K44/K43</f>
        <v>0.49978301737495945</v>
      </c>
      <c r="W44" s="196">
        <f>L44/L43</f>
        <v>0.63743266065613069</v>
      </c>
      <c r="Y44" s="103">
        <f t="shared" si="2"/>
        <v>0.58987337637328063</v>
      </c>
      <c r="Z44" s="108">
        <f t="shared" si="3"/>
        <v>13.764964328117124</v>
      </c>
    </row>
    <row r="45" spans="1:29" ht="20.100000000000001" customHeight="1" thickBot="1" x14ac:dyDescent="0.3">
      <c r="A45" s="203"/>
      <c r="B45" t="s">
        <v>35</v>
      </c>
      <c r="C45" s="10">
        <v>92214</v>
      </c>
      <c r="D45" s="11">
        <v>102073</v>
      </c>
      <c r="E45" s="11">
        <v>98187</v>
      </c>
      <c r="F45" s="35">
        <v>103230</v>
      </c>
      <c r="G45" s="35">
        <v>97666</v>
      </c>
      <c r="H45" s="35">
        <v>114500</v>
      </c>
      <c r="I45" s="35">
        <v>145774.05200000003</v>
      </c>
      <c r="J45" s="12">
        <v>156792.90500000006</v>
      </c>
      <c r="K45" s="11">
        <v>124644.68900000006</v>
      </c>
      <c r="L45" s="161">
        <v>112619.53899999998</v>
      </c>
      <c r="N45" s="77">
        <f t="shared" ref="N45:T45" si="40">C45/C43</f>
        <v>0.32223278308150344</v>
      </c>
      <c r="O45" s="18">
        <f t="shared" si="40"/>
        <v>0.25875329547759074</v>
      </c>
      <c r="P45" s="18">
        <f t="shared" si="40"/>
        <v>0.20307129118322267</v>
      </c>
      <c r="Q45" s="18">
        <f t="shared" si="40"/>
        <v>0.24875238258179094</v>
      </c>
      <c r="R45" s="18">
        <f t="shared" si="40"/>
        <v>0.4335142860947494</v>
      </c>
      <c r="S45" s="18">
        <f t="shared" si="40"/>
        <v>0.51629135967245932</v>
      </c>
      <c r="T45" s="18">
        <f t="shared" si="40"/>
        <v>0.47018191715516527</v>
      </c>
      <c r="U45" s="194">
        <f>J45/J43</f>
        <v>0.47649223714956401</v>
      </c>
      <c r="V45" s="195">
        <f>K45/K43</f>
        <v>0.50021698262504055</v>
      </c>
      <c r="W45" s="196">
        <f>L45/L43</f>
        <v>0.36256733934386931</v>
      </c>
      <c r="Y45" s="103">
        <f t="shared" si="2"/>
        <v>-9.6475430252788999E-2</v>
      </c>
      <c r="Z45" s="106">
        <f t="shared" si="3"/>
        <v>-13.764964328117124</v>
      </c>
    </row>
    <row r="46" spans="1:29" ht="20.100000000000001" customHeight="1" thickBot="1" x14ac:dyDescent="0.3">
      <c r="A46" s="479" t="s">
        <v>20</v>
      </c>
      <c r="B46" s="490"/>
      <c r="C46" s="215">
        <f>C7+C10+C13+C16+C19+C22+C25+C28+C31+C34+C37+C40+C43</f>
        <v>109737188</v>
      </c>
      <c r="D46" s="216">
        <f t="shared" ref="D46:L46" si="41">D7+D10+D13+D16+D19+D22+D25+D28+D31+D34+D37+D40+D43</f>
        <v>112363732</v>
      </c>
      <c r="E46" s="216">
        <f t="shared" si="41"/>
        <v>115103876</v>
      </c>
      <c r="F46" s="216">
        <f t="shared" si="41"/>
        <v>124601025</v>
      </c>
      <c r="G46" s="216">
        <f t="shared" ref="G46" si="42">G7+G10+G13+G16+G19+G22+G25+G28+G31+G34+G37+G40+G43</f>
        <v>112024993</v>
      </c>
      <c r="H46" s="216">
        <f t="shared" si="41"/>
        <v>117693300</v>
      </c>
      <c r="I46" s="216">
        <f t="shared" ref="I46" si="43">I7+I10+I13+I16+I19+I22+I25+I28+I31+I34+I37+I40+I43</f>
        <v>124708230.15900001</v>
      </c>
      <c r="J46" s="216">
        <f t="shared" si="41"/>
        <v>123817921.35200003</v>
      </c>
      <c r="K46" s="216">
        <f t="shared" si="41"/>
        <v>89571408.461999997</v>
      </c>
      <c r="L46" s="216">
        <f t="shared" si="41"/>
        <v>95286808.610000014</v>
      </c>
      <c r="N46" s="208">
        <f>N7+N10+N13+N16+N19+N22+N25+N28+N31+N34+N37+N40+N43</f>
        <v>1.0000000000000002</v>
      </c>
      <c r="O46" s="209">
        <f>O7+O10+O13+O16+O19+O22+O25+O28+O31+O34+O37+O40+O43</f>
        <v>1</v>
      </c>
      <c r="P46" s="209">
        <f>P7+P10+P13+P16+P19+P22+P25+P28+P31+P34+P37+P40+P43</f>
        <v>1</v>
      </c>
      <c r="Q46" s="209">
        <f t="shared" ref="Q46" si="44">Q7+Q10+Q13+Q16+Q19+Q22+Q25+Q28+Q31+Q34+Q37+Q40+Q43</f>
        <v>0.99999999999999989</v>
      </c>
      <c r="R46" s="209">
        <f t="shared" ref="R46:S46" si="45">R7+R10+R13+R16+R19+R22+R25+R28+R31+R34+R37+R40+R43</f>
        <v>1</v>
      </c>
      <c r="S46" s="209">
        <f t="shared" si="45"/>
        <v>0.99999999999999989</v>
      </c>
      <c r="T46" s="209">
        <f t="shared" ref="T46" si="46">T7+T10+T13+T16+T19+T22+T25+T28+T31+T34+T37+T40+T43</f>
        <v>1</v>
      </c>
      <c r="U46" s="210">
        <f>U7+U10+U13+U16+U19+U22+U25+U28+U31+U34+U37+U40+U43</f>
        <v>1</v>
      </c>
      <c r="V46" s="221">
        <f t="shared" ref="V46:W46" si="47">V7+V10+V13+V16+V19+V22+V25+V28+V31+V34+V37+V40+V43</f>
        <v>1</v>
      </c>
      <c r="W46" s="222">
        <f t="shared" si="47"/>
        <v>0.99999999999999989</v>
      </c>
      <c r="Y46" s="152">
        <f t="shared" ref="Y46:Y48" si="48">(L46-K46)/K46</f>
        <v>6.3808309438661254E-2</v>
      </c>
      <c r="Z46" s="155">
        <f t="shared" si="3"/>
        <v>-1.1102230246251565E-14</v>
      </c>
      <c r="AC46" s="1"/>
    </row>
    <row r="47" spans="1:29" ht="20.100000000000001" customHeight="1" x14ac:dyDescent="0.25">
      <c r="A47" s="24"/>
      <c r="B47" t="s">
        <v>36</v>
      </c>
      <c r="C47" s="76">
        <f>C8+C11+C14+C17+C20+C23+C26+C29+C32+C35+C38+C41+C44</f>
        <v>25537692</v>
      </c>
      <c r="D47" s="11">
        <f t="shared" ref="D47:E47" si="49">D8+D11+D14+D17+D20+D23+D26+D29+D32+D35+D38+D41+D44</f>
        <v>27705328</v>
      </c>
      <c r="E47" s="11">
        <f t="shared" si="49"/>
        <v>29031670</v>
      </c>
      <c r="F47" s="11">
        <f t="shared" ref="F47:G47" si="50">F8+F11+F14+F17+F20+F23+F26+F29+F32+F35+F38+F41+F44</f>
        <v>33762788</v>
      </c>
      <c r="G47" s="11">
        <f t="shared" si="50"/>
        <v>17865065</v>
      </c>
      <c r="H47" s="11">
        <f t="shared" ref="H47:J47" si="51">H8+H11+H14+H17+H20+H23+H26+H29+H32+H35+H38+H41+H44</f>
        <v>17612451</v>
      </c>
      <c r="I47" s="11">
        <f t="shared" ref="I47" si="52">I8+I11+I14+I17+I20+I23+I26+I29+I32+I35+I38+I41+I44</f>
        <v>27163985.951999992</v>
      </c>
      <c r="J47" s="11">
        <f t="shared" si="51"/>
        <v>28062150.256000012</v>
      </c>
      <c r="K47" s="11">
        <f t="shared" ref="K47:L47" si="53">K8+K11+K14+K17+K20+K23+K26+K29+K32+K35+K38+K41+K44</f>
        <v>20685557.904999997</v>
      </c>
      <c r="L47" s="11">
        <f t="shared" si="53"/>
        <v>26968215.410000008</v>
      </c>
      <c r="N47" s="217">
        <f t="shared" ref="N47:T47" si="54">C47/C46</f>
        <v>0.23271684344599755</v>
      </c>
      <c r="O47" s="195">
        <f t="shared" si="54"/>
        <v>0.24656824321214252</v>
      </c>
      <c r="P47" s="195">
        <f t="shared" si="54"/>
        <v>0.25222148036092201</v>
      </c>
      <c r="Q47" s="195">
        <f t="shared" si="54"/>
        <v>0.27096717703566242</v>
      </c>
      <c r="R47" s="195">
        <f t="shared" si="54"/>
        <v>0.15947392203809377</v>
      </c>
      <c r="S47" s="195">
        <f t="shared" si="54"/>
        <v>0.14964701474085609</v>
      </c>
      <c r="T47" s="195">
        <f t="shared" si="54"/>
        <v>0.21782031480493758</v>
      </c>
      <c r="U47" s="204">
        <f>J47/J46</f>
        <v>0.22664045680610778</v>
      </c>
      <c r="V47" s="218">
        <f>K47/K46</f>
        <v>0.23093929480606182</v>
      </c>
      <c r="W47" s="196">
        <f>L47/L46</f>
        <v>0.28302149902384061</v>
      </c>
      <c r="Y47" s="103">
        <f t="shared" si="48"/>
        <v>0.303721926856099</v>
      </c>
      <c r="Z47" s="108">
        <f t="shared" si="3"/>
        <v>5.2082204217778791</v>
      </c>
      <c r="AC47" s="1"/>
    </row>
    <row r="48" spans="1:29" ht="20.100000000000001" customHeight="1" thickBot="1" x14ac:dyDescent="0.3">
      <c r="A48" s="31"/>
      <c r="B48" s="25" t="s">
        <v>35</v>
      </c>
      <c r="C48" s="214">
        <f>C9+C12+C15+C18+C21+C24+C27+C30+C33+C36+C39+C42+C45</f>
        <v>84199496</v>
      </c>
      <c r="D48" s="33">
        <f t="shared" ref="D48:E48" si="55">D9+D12+D15+D18+D21+D24+D27+D30+D33+D36+D39+D42+D45</f>
        <v>84658404</v>
      </c>
      <c r="E48" s="33">
        <f t="shared" si="55"/>
        <v>86072206</v>
      </c>
      <c r="F48" s="33">
        <f t="shared" ref="F48:G48" si="56">F9+F12+F15+F18+F21+F24+F27+F30+F33+F36+F39+F42+F45</f>
        <v>90838237</v>
      </c>
      <c r="G48" s="33">
        <f t="shared" si="56"/>
        <v>94159928</v>
      </c>
      <c r="H48" s="33">
        <f t="shared" ref="H48:J48" si="57">H9+H12+H15+H18+H21+H24+H27+H30+H33+H36+H39+H42+H45</f>
        <v>100080849</v>
      </c>
      <c r="I48" s="33">
        <f t="shared" ref="I48" si="58">I9+I12+I15+I18+I21+I24+I27+I30+I33+I36+I39+I42+I45</f>
        <v>97544244.207000017</v>
      </c>
      <c r="J48" s="33">
        <f t="shared" si="57"/>
        <v>95755771.096000016</v>
      </c>
      <c r="K48" s="33">
        <f t="shared" ref="K48:L48" si="59">K9+K12+K15+K18+K21+K24+K27+K30+K33+K36+K39+K42+K45</f>
        <v>68885850.556999996</v>
      </c>
      <c r="L48" s="33">
        <f t="shared" si="59"/>
        <v>68318593.200000003</v>
      </c>
      <c r="M48" s="219"/>
      <c r="N48" s="206">
        <f t="shared" ref="N48:T48" si="60">C48/C46</f>
        <v>0.76728315655400248</v>
      </c>
      <c r="O48" s="207">
        <f t="shared" si="60"/>
        <v>0.75343175678785745</v>
      </c>
      <c r="P48" s="207">
        <f t="shared" si="60"/>
        <v>0.74777851963907804</v>
      </c>
      <c r="Q48" s="207">
        <f t="shared" si="60"/>
        <v>0.72903282296433758</v>
      </c>
      <c r="R48" s="207">
        <f t="shared" si="60"/>
        <v>0.84052607796190626</v>
      </c>
      <c r="S48" s="207">
        <f t="shared" si="60"/>
        <v>0.85035298525914393</v>
      </c>
      <c r="T48" s="207">
        <f t="shared" si="60"/>
        <v>0.78217968519506242</v>
      </c>
      <c r="U48" s="197">
        <f>J48/J46</f>
        <v>0.77335954319389222</v>
      </c>
      <c r="V48" s="199">
        <f>K48/K46</f>
        <v>0.7690607051939381</v>
      </c>
      <c r="W48" s="198">
        <f>L48/L46</f>
        <v>0.71697850097615934</v>
      </c>
      <c r="X48" s="219"/>
      <c r="Y48" s="105">
        <f t="shared" si="48"/>
        <v>-8.2347441806008177E-3</v>
      </c>
      <c r="Z48" s="106">
        <f t="shared" si="3"/>
        <v>-5.2082204217778756</v>
      </c>
    </row>
    <row r="51" spans="1:26" x14ac:dyDescent="0.25">
      <c r="A51" s="1" t="s">
        <v>22</v>
      </c>
      <c r="N51" s="1" t="s">
        <v>24</v>
      </c>
      <c r="Y51" s="1" t="str">
        <f>Y3</f>
        <v>VARIAÇÃO (JAN-SET)</v>
      </c>
    </row>
    <row r="52" spans="1:26" ht="15.75" thickBot="1" x14ac:dyDescent="0.3"/>
    <row r="53" spans="1:26" ht="24" customHeight="1" x14ac:dyDescent="0.25">
      <c r="A53" s="479" t="s">
        <v>25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71">
        <v>2023</v>
      </c>
      <c r="K53" s="466" t="str">
        <f>K5</f>
        <v>janeiro - setembro</v>
      </c>
      <c r="L53" s="467"/>
      <c r="N53" s="498">
        <v>2016</v>
      </c>
      <c r="O53" s="460">
        <v>2017</v>
      </c>
      <c r="P53" s="460">
        <v>2018</v>
      </c>
      <c r="Q53" s="460">
        <v>2019</v>
      </c>
      <c r="R53" s="460">
        <v>2020</v>
      </c>
      <c r="S53" s="460">
        <v>2021</v>
      </c>
      <c r="T53" s="460">
        <v>2022</v>
      </c>
      <c r="U53" s="471">
        <v>2023</v>
      </c>
      <c r="V53" s="466" t="str">
        <f>K5</f>
        <v>janeiro - setembro</v>
      </c>
      <c r="W53" s="467"/>
      <c r="Y53" s="495" t="s">
        <v>86</v>
      </c>
      <c r="Z53" s="496"/>
    </row>
    <row r="54" spans="1:26" ht="20.25" customHeight="1" thickBot="1" x14ac:dyDescent="0.3">
      <c r="A54" s="491"/>
      <c r="B54" s="492"/>
      <c r="C54" s="493"/>
      <c r="D54" s="468"/>
      <c r="E54" s="468"/>
      <c r="F54" s="468"/>
      <c r="G54" s="468"/>
      <c r="H54" s="468"/>
      <c r="I54" s="468"/>
      <c r="J54" s="497"/>
      <c r="K54" s="166">
        <v>2023</v>
      </c>
      <c r="L54" s="168">
        <v>2024</v>
      </c>
      <c r="N54" s="499"/>
      <c r="O54" s="468"/>
      <c r="P54" s="468"/>
      <c r="Q54" s="468"/>
      <c r="R54" s="468"/>
      <c r="S54" s="468"/>
      <c r="T54" s="468"/>
      <c r="U54" s="497"/>
      <c r="V54" s="166">
        <v>2023</v>
      </c>
      <c r="W54" s="168">
        <v>2024</v>
      </c>
      <c r="Y54" s="130" t="s">
        <v>0</v>
      </c>
      <c r="Z54" s="131" t="s">
        <v>37</v>
      </c>
    </row>
    <row r="55" spans="1:26" ht="19.5" customHeight="1" thickBot="1" x14ac:dyDescent="0.3">
      <c r="A55" s="5" t="s">
        <v>10</v>
      </c>
      <c r="B55" s="6"/>
      <c r="C55" s="13">
        <v>82481768</v>
      </c>
      <c r="D55" s="14">
        <v>93437664</v>
      </c>
      <c r="E55" s="14">
        <v>97313334</v>
      </c>
      <c r="F55" s="36">
        <v>104246485</v>
      </c>
      <c r="G55" s="36">
        <v>83019607</v>
      </c>
      <c r="H55" s="36">
        <v>86539830</v>
      </c>
      <c r="I55" s="36">
        <v>105923893.65100001</v>
      </c>
      <c r="J55" s="15">
        <v>113412476.618</v>
      </c>
      <c r="K55" s="14">
        <v>84848001.17899996</v>
      </c>
      <c r="L55" s="160">
        <v>102638335.64800006</v>
      </c>
      <c r="N55" s="134">
        <f>C55/C94</f>
        <v>0.1580080019490965</v>
      </c>
      <c r="O55" s="21">
        <f>D55/D94</f>
        <v>0.16173285522493666</v>
      </c>
      <c r="P55" s="21">
        <f>E55/E94</f>
        <v>0.15611199211573379</v>
      </c>
      <c r="Q55" s="21">
        <f>F55/F94</f>
        <v>0.15251053459063599</v>
      </c>
      <c r="R55" s="21">
        <f>G55/G94</f>
        <v>0.1542406317815363</v>
      </c>
      <c r="S55" s="21">
        <f t="shared" ref="S55:T55" si="61">H55/H94</f>
        <v>0.14922837895624927</v>
      </c>
      <c r="T55" s="21">
        <f t="shared" si="61"/>
        <v>0.14905477487014529</v>
      </c>
      <c r="U55" s="191">
        <f>J55/J94</f>
        <v>0.15095433424977334</v>
      </c>
      <c r="V55" s="192">
        <f t="shared" ref="V55" si="62">K55/K94</f>
        <v>0.15827332329854235</v>
      </c>
      <c r="W55" s="193">
        <f t="shared" ref="W55" si="63">L55/L94</f>
        <v>0.15504614983763881</v>
      </c>
      <c r="Y55" s="102">
        <f>(L55-K55)/K55</f>
        <v>0.20967299431684483</v>
      </c>
      <c r="Z55" s="101">
        <f>(W55-V55)*100</f>
        <v>-0.32271734609035374</v>
      </c>
    </row>
    <row r="56" spans="1:26" ht="19.5" customHeight="1" x14ac:dyDescent="0.25">
      <c r="A56" s="24"/>
      <c r="B56" t="s">
        <v>36</v>
      </c>
      <c r="C56" s="10">
        <v>39218341</v>
      </c>
      <c r="D56" s="11">
        <v>48114799</v>
      </c>
      <c r="E56" s="11">
        <v>49046966</v>
      </c>
      <c r="F56" s="35">
        <v>53546141</v>
      </c>
      <c r="G56" s="35">
        <v>29556331</v>
      </c>
      <c r="H56" s="35">
        <v>30198890</v>
      </c>
      <c r="I56" s="35">
        <v>48152920.022000022</v>
      </c>
      <c r="J56" s="12">
        <v>55860079.155000001</v>
      </c>
      <c r="K56" s="11">
        <v>40637942.045999981</v>
      </c>
      <c r="L56" s="161">
        <v>62367147.827000044</v>
      </c>
      <c r="N56" s="77">
        <f>C56/C55</f>
        <v>0.47547890826006545</v>
      </c>
      <c r="O56" s="18">
        <f>D56/D55</f>
        <v>0.51494008882756315</v>
      </c>
      <c r="P56" s="18">
        <f>E56/E55</f>
        <v>0.50401074533115886</v>
      </c>
      <c r="Q56" s="18">
        <f>F56/F55</f>
        <v>0.51364936669087691</v>
      </c>
      <c r="R56" s="18">
        <f>G56/G55</f>
        <v>0.3560162721560462</v>
      </c>
      <c r="S56" s="18">
        <f t="shared" ref="S56:T56" si="64">H56/H55</f>
        <v>0.34895943289927889</v>
      </c>
      <c r="T56" s="18">
        <f t="shared" si="64"/>
        <v>0.45459922555958099</v>
      </c>
      <c r="U56" s="194">
        <f>J56/J55</f>
        <v>0.49253909993650818</v>
      </c>
      <c r="V56" s="195">
        <f t="shared" ref="V56" si="65">K56/K55</f>
        <v>0.47894990431498752</v>
      </c>
      <c r="W56" s="196">
        <f t="shared" ref="W56" si="66">L56/L55</f>
        <v>0.60763989822369346</v>
      </c>
      <c r="Y56" s="103">
        <f t="shared" ref="Y56:Y96" si="67">(L56-K56)/K56</f>
        <v>0.53470241569821031</v>
      </c>
      <c r="Z56" s="108">
        <f t="shared" ref="Z56:Z96" si="68">(W56-V56)*100</f>
        <v>12.868999390870595</v>
      </c>
    </row>
    <row r="57" spans="1:26" ht="19.5" customHeight="1" thickBot="1" x14ac:dyDescent="0.3">
      <c r="A57" s="24"/>
      <c r="B57" t="s">
        <v>35</v>
      </c>
      <c r="C57" s="10">
        <v>43263427</v>
      </c>
      <c r="D57" s="11">
        <v>45322865</v>
      </c>
      <c r="E57" s="11">
        <v>48266368</v>
      </c>
      <c r="F57" s="35">
        <v>50700344</v>
      </c>
      <c r="G57" s="35">
        <v>53463276</v>
      </c>
      <c r="H57" s="35">
        <v>56340940</v>
      </c>
      <c r="I57" s="35">
        <v>57770973.628999986</v>
      </c>
      <c r="J57" s="12">
        <v>57552397.463</v>
      </c>
      <c r="K57" s="11">
        <v>44210059.132999986</v>
      </c>
      <c r="L57" s="161">
        <v>40271187.82100001</v>
      </c>
      <c r="N57" s="77">
        <f>C57/C55</f>
        <v>0.52452109173993455</v>
      </c>
      <c r="O57" s="18">
        <f>D57/D55</f>
        <v>0.48505991117243685</v>
      </c>
      <c r="P57" s="18">
        <f>E57/E55</f>
        <v>0.4959892546688412</v>
      </c>
      <c r="Q57" s="18">
        <f>F57/F55</f>
        <v>0.48635063330912309</v>
      </c>
      <c r="R57" s="18">
        <f>G57/G55</f>
        <v>0.64398372784395375</v>
      </c>
      <c r="S57" s="18">
        <f t="shared" ref="S57:T57" si="69">H57/H55</f>
        <v>0.65104056710072111</v>
      </c>
      <c r="T57" s="18">
        <f t="shared" si="69"/>
        <v>0.54540077444041901</v>
      </c>
      <c r="U57" s="194">
        <f>J57/J55</f>
        <v>0.50746090006349176</v>
      </c>
      <c r="V57" s="195">
        <f t="shared" ref="V57" si="70">K57/K55</f>
        <v>0.52105009568501259</v>
      </c>
      <c r="W57" s="196">
        <f t="shared" ref="W57" si="71">L57/L55</f>
        <v>0.39236010177630648</v>
      </c>
      <c r="Y57" s="103">
        <f t="shared" si="67"/>
        <v>-8.9094459253049513E-2</v>
      </c>
      <c r="Z57" s="106">
        <f t="shared" si="68"/>
        <v>-12.868999390870611</v>
      </c>
    </row>
    <row r="58" spans="1:26" ht="19.5" customHeight="1" thickBot="1" x14ac:dyDescent="0.3">
      <c r="A58" s="5" t="s">
        <v>17</v>
      </c>
      <c r="B58" s="6"/>
      <c r="C58" s="13">
        <v>2459083</v>
      </c>
      <c r="D58" s="14">
        <v>3643226</v>
      </c>
      <c r="E58" s="14">
        <v>2343015</v>
      </c>
      <c r="F58" s="36">
        <v>2552109</v>
      </c>
      <c r="G58" s="36">
        <v>1731296</v>
      </c>
      <c r="H58" s="36">
        <v>1838804</v>
      </c>
      <c r="I58" s="36">
        <v>2512244.0240000002</v>
      </c>
      <c r="J58" s="15">
        <v>2826286.0710000005</v>
      </c>
      <c r="K58" s="14">
        <v>1987438.1839999999</v>
      </c>
      <c r="L58" s="160">
        <v>2438610.1929999995</v>
      </c>
      <c r="N58" s="134">
        <f>C58/C94</f>
        <v>4.7107961053525198E-3</v>
      </c>
      <c r="O58" s="21">
        <f>D58/D94</f>
        <v>6.3061223706290968E-3</v>
      </c>
      <c r="P58" s="21">
        <f>E58/E94</f>
        <v>3.7587114136593655E-3</v>
      </c>
      <c r="Q58" s="21">
        <f>F58/F94</f>
        <v>3.7336847177492213E-3</v>
      </c>
      <c r="R58" s="21">
        <f>G58/G94</f>
        <v>3.2165436393940851E-3</v>
      </c>
      <c r="S58" s="21">
        <f t="shared" ref="S58:T58" si="72">H58/H94</f>
        <v>3.1708144115636348E-3</v>
      </c>
      <c r="T58" s="21">
        <f t="shared" si="72"/>
        <v>3.5351982872719166E-3</v>
      </c>
      <c r="U58" s="191">
        <f>J58/J94</f>
        <v>3.7618447720195493E-3</v>
      </c>
      <c r="V58" s="192">
        <f t="shared" ref="V58" si="73">K58/K94</f>
        <v>3.7073171066044361E-3</v>
      </c>
      <c r="W58" s="193">
        <f t="shared" ref="W58" si="74">L58/L94</f>
        <v>3.6837807140225054E-3</v>
      </c>
      <c r="Y58" s="102">
        <f t="shared" si="67"/>
        <v>0.22701184501343949</v>
      </c>
      <c r="Z58" s="101">
        <f t="shared" si="68"/>
        <v>-2.3536392581930722E-3</v>
      </c>
    </row>
    <row r="59" spans="1:26" ht="19.5" customHeight="1" x14ac:dyDescent="0.25">
      <c r="A59" s="24"/>
      <c r="B59" t="s">
        <v>36</v>
      </c>
      <c r="C59" s="10">
        <v>1924359</v>
      </c>
      <c r="D59" s="11">
        <v>2915898</v>
      </c>
      <c r="E59" s="11">
        <v>1715135</v>
      </c>
      <c r="F59" s="35">
        <v>1891261</v>
      </c>
      <c r="G59" s="35">
        <v>999405</v>
      </c>
      <c r="H59" s="35">
        <v>873317</v>
      </c>
      <c r="I59" s="35">
        <v>1443016.7610000002</v>
      </c>
      <c r="J59" s="12">
        <v>1593877.3380000007</v>
      </c>
      <c r="K59" s="11">
        <v>1185423.5860000004</v>
      </c>
      <c r="L59" s="161">
        <v>1449788.5309999997</v>
      </c>
      <c r="N59" s="77">
        <f>C59/C58</f>
        <v>0.78255146328936442</v>
      </c>
      <c r="O59" s="18">
        <f>D59/D58</f>
        <v>0.80036154770524803</v>
      </c>
      <c r="P59" s="18">
        <f>E59/E58</f>
        <v>0.73202049496055299</v>
      </c>
      <c r="Q59" s="18">
        <f>F59/F58</f>
        <v>0.74105808176688381</v>
      </c>
      <c r="R59" s="18">
        <f>G59/G58</f>
        <v>0.5772583082269005</v>
      </c>
      <c r="S59" s="18">
        <f t="shared" ref="S59:T59" si="75">H59/H58</f>
        <v>0.47493751373175175</v>
      </c>
      <c r="T59" s="18">
        <f t="shared" si="75"/>
        <v>0.57439354904004347</v>
      </c>
      <c r="U59" s="194">
        <f>J59/J58</f>
        <v>0.5639476323201964</v>
      </c>
      <c r="V59" s="195">
        <f t="shared" ref="V59" si="76">K59/K58</f>
        <v>0.59645809139792616</v>
      </c>
      <c r="W59" s="196">
        <f t="shared" ref="W59" si="77">L59/L58</f>
        <v>0.59451425863862939</v>
      </c>
      <c r="Y59" s="103">
        <f t="shared" si="67"/>
        <v>0.22301306311278279</v>
      </c>
      <c r="Z59" s="108">
        <f t="shared" si="68"/>
        <v>-0.19438327592967708</v>
      </c>
    </row>
    <row r="60" spans="1:26" ht="19.5" customHeight="1" thickBot="1" x14ac:dyDescent="0.3">
      <c r="A60" s="24"/>
      <c r="B60" t="s">
        <v>35</v>
      </c>
      <c r="C60" s="10">
        <v>534724</v>
      </c>
      <c r="D60" s="11">
        <v>727328</v>
      </c>
      <c r="E60" s="11">
        <v>627880</v>
      </c>
      <c r="F60" s="35">
        <v>660848</v>
      </c>
      <c r="G60" s="35">
        <v>731891</v>
      </c>
      <c r="H60" s="35">
        <v>965487</v>
      </c>
      <c r="I60" s="35">
        <v>1069227.2629999998</v>
      </c>
      <c r="J60" s="12">
        <v>1232408.7329999995</v>
      </c>
      <c r="K60" s="11">
        <v>802014.59799999953</v>
      </c>
      <c r="L60" s="161">
        <v>988821.66199999989</v>
      </c>
      <c r="N60" s="77">
        <f>C60/C58</f>
        <v>0.21744853671063563</v>
      </c>
      <c r="O60" s="18">
        <f>D60/D58</f>
        <v>0.19963845229475197</v>
      </c>
      <c r="P60" s="18">
        <f>E60/E58</f>
        <v>0.26797950503944706</v>
      </c>
      <c r="Q60" s="18">
        <f>F60/F58</f>
        <v>0.25894191823311624</v>
      </c>
      <c r="R60" s="18">
        <f>G60/G58</f>
        <v>0.42274169177309945</v>
      </c>
      <c r="S60" s="18">
        <f t="shared" ref="S60:T60" si="78">H60/H58</f>
        <v>0.52506248626824825</v>
      </c>
      <c r="T60" s="18">
        <f t="shared" si="78"/>
        <v>0.42560645095995647</v>
      </c>
      <c r="U60" s="194">
        <f>J60/J58</f>
        <v>0.43605236767980354</v>
      </c>
      <c r="V60" s="195">
        <f t="shared" ref="V60" si="79">K60/K58</f>
        <v>0.40354190860207384</v>
      </c>
      <c r="W60" s="196">
        <f t="shared" ref="W60" si="80">L60/L58</f>
        <v>0.40548574136137061</v>
      </c>
      <c r="Y60" s="103">
        <f t="shared" si="67"/>
        <v>0.23292227406564048</v>
      </c>
      <c r="Z60" s="106">
        <f t="shared" si="68"/>
        <v>0.19438327592967708</v>
      </c>
    </row>
    <row r="61" spans="1:26" ht="19.5" customHeight="1" thickBot="1" x14ac:dyDescent="0.3">
      <c r="A61" s="5" t="s">
        <v>14</v>
      </c>
      <c r="B61" s="6"/>
      <c r="C61" s="13">
        <v>83753681</v>
      </c>
      <c r="D61" s="14">
        <v>105319161</v>
      </c>
      <c r="E61" s="14">
        <v>111596848</v>
      </c>
      <c r="F61" s="36">
        <v>124035711</v>
      </c>
      <c r="G61" s="36">
        <v>101747091</v>
      </c>
      <c r="H61" s="36">
        <v>115458556</v>
      </c>
      <c r="I61" s="36">
        <v>150767560.60100001</v>
      </c>
      <c r="J61" s="15">
        <v>160180172.565</v>
      </c>
      <c r="K61" s="14">
        <v>111130523.51000004</v>
      </c>
      <c r="L61" s="160">
        <v>146647350.89499998</v>
      </c>
      <c r="N61" s="134">
        <f>C61/C94</f>
        <v>0.16044456989200337</v>
      </c>
      <c r="O61" s="21">
        <f>D61/D94</f>
        <v>0.18229874216916203</v>
      </c>
      <c r="P61" s="21">
        <f>E61/E94</f>
        <v>0.17902589027642132</v>
      </c>
      <c r="Q61" s="21">
        <f>F61/F94</f>
        <v>0.18146177871550903</v>
      </c>
      <c r="R61" s="21">
        <f>G61/G94</f>
        <v>0.18903408682449516</v>
      </c>
      <c r="S61" s="21">
        <f t="shared" ref="S61:T61" si="81">H61/H94</f>
        <v>0.19909552801882474</v>
      </c>
      <c r="T61" s="21">
        <f t="shared" si="81"/>
        <v>0.21215822066687107</v>
      </c>
      <c r="U61" s="191">
        <f>J61/J94</f>
        <v>0.21320309749523383</v>
      </c>
      <c r="V61" s="192">
        <f t="shared" ref="V61" si="82">K61/K94</f>
        <v>0.20730007815655896</v>
      </c>
      <c r="W61" s="193">
        <f t="shared" ref="W61" si="83">L61/L94</f>
        <v>0.22152645984183011</v>
      </c>
      <c r="Y61" s="102">
        <f t="shared" si="67"/>
        <v>0.31959560940792275</v>
      </c>
      <c r="Z61" s="101">
        <f t="shared" si="68"/>
        <v>1.4226381685271154</v>
      </c>
    </row>
    <row r="62" spans="1:26" ht="19.5" customHeight="1" x14ac:dyDescent="0.25">
      <c r="A62" s="24"/>
      <c r="B62" t="s">
        <v>36</v>
      </c>
      <c r="C62" s="10">
        <v>45568148</v>
      </c>
      <c r="D62" s="11">
        <v>61332118</v>
      </c>
      <c r="E62" s="11">
        <v>64429780</v>
      </c>
      <c r="F62" s="35">
        <v>74767147</v>
      </c>
      <c r="G62" s="35">
        <v>44240397</v>
      </c>
      <c r="H62" s="35">
        <v>46476357</v>
      </c>
      <c r="I62" s="35">
        <v>76468916.148999974</v>
      </c>
      <c r="J62" s="12">
        <v>81492091.506000012</v>
      </c>
      <c r="K62" s="11">
        <v>58813753.176000021</v>
      </c>
      <c r="L62" s="161">
        <v>88766735.296999991</v>
      </c>
      <c r="N62" s="77">
        <f>C62/C61</f>
        <v>0.54407337630927533</v>
      </c>
      <c r="O62" s="18">
        <f>D62/D61</f>
        <v>0.58234529612327623</v>
      </c>
      <c r="P62" s="18">
        <f>E62/E61</f>
        <v>0.57734408412682048</v>
      </c>
      <c r="Q62" s="18">
        <f>F62/F61</f>
        <v>0.60278726503208424</v>
      </c>
      <c r="R62" s="18">
        <f>G62/G61</f>
        <v>0.43480748751824266</v>
      </c>
      <c r="S62" s="18">
        <f t="shared" ref="S62:T62" si="84">H62/H61</f>
        <v>0.40253714068622165</v>
      </c>
      <c r="T62" s="18">
        <f t="shared" si="84"/>
        <v>0.50719740933775359</v>
      </c>
      <c r="U62" s="194">
        <f>J62/J61</f>
        <v>0.50875267644583844</v>
      </c>
      <c r="V62" s="195">
        <f t="shared" ref="V62" si="85">K62/K61</f>
        <v>0.52923131573934945</v>
      </c>
      <c r="W62" s="196">
        <f t="shared" ref="W62" si="86">L62/L61</f>
        <v>0.6053074587113223</v>
      </c>
      <c r="Y62" s="103">
        <f t="shared" si="67"/>
        <v>0.50928533724698266</v>
      </c>
      <c r="Z62" s="108">
        <f t="shared" si="68"/>
        <v>7.6076142971972853</v>
      </c>
    </row>
    <row r="63" spans="1:26" ht="19.5" customHeight="1" thickBot="1" x14ac:dyDescent="0.3">
      <c r="A63" s="24"/>
      <c r="B63" t="s">
        <v>35</v>
      </c>
      <c r="C63" s="10">
        <v>38185533</v>
      </c>
      <c r="D63" s="11">
        <v>43987043</v>
      </c>
      <c r="E63" s="11">
        <v>47167068</v>
      </c>
      <c r="F63" s="35">
        <v>49268564</v>
      </c>
      <c r="G63" s="35">
        <v>57506694</v>
      </c>
      <c r="H63" s="35">
        <v>68982199</v>
      </c>
      <c r="I63" s="35">
        <v>74298644.452000022</v>
      </c>
      <c r="J63" s="12">
        <v>78688081.058999985</v>
      </c>
      <c r="K63" s="11">
        <v>52316770.334000014</v>
      </c>
      <c r="L63" s="161">
        <v>57880615.59799999</v>
      </c>
      <c r="N63" s="77">
        <f>C63/C61</f>
        <v>0.45592662369072473</v>
      </c>
      <c r="O63" s="18">
        <f>D63/D61</f>
        <v>0.41765470387672382</v>
      </c>
      <c r="P63" s="18">
        <f>E63/E61</f>
        <v>0.42265591587317952</v>
      </c>
      <c r="Q63" s="18">
        <f>F63/F61</f>
        <v>0.39721273496791581</v>
      </c>
      <c r="R63" s="18">
        <f>G63/G61</f>
        <v>0.56519251248175739</v>
      </c>
      <c r="S63" s="18">
        <f t="shared" ref="S63:T63" si="87">H63/H61</f>
        <v>0.5974628593137784</v>
      </c>
      <c r="T63" s="18">
        <f t="shared" si="87"/>
        <v>0.4928025906622463</v>
      </c>
      <c r="U63" s="194">
        <f>J63/J61</f>
        <v>0.49124732355416156</v>
      </c>
      <c r="V63" s="195">
        <f t="shared" ref="V63" si="88">K63/K61</f>
        <v>0.47076868426065061</v>
      </c>
      <c r="W63" s="196">
        <f t="shared" ref="W63" si="89">L63/L61</f>
        <v>0.3946925412886777</v>
      </c>
      <c r="Y63" s="103">
        <f t="shared" si="67"/>
        <v>0.1063491730945804</v>
      </c>
      <c r="Z63" s="106">
        <f t="shared" si="68"/>
        <v>-7.6076142971972907</v>
      </c>
    </row>
    <row r="64" spans="1:26" ht="19.5" customHeight="1" thickBot="1" x14ac:dyDescent="0.3">
      <c r="A64" s="5" t="s">
        <v>8</v>
      </c>
      <c r="B64" s="6"/>
      <c r="C64" s="13">
        <v>379930</v>
      </c>
      <c r="D64" s="14">
        <v>237175</v>
      </c>
      <c r="E64" s="14">
        <v>674966</v>
      </c>
      <c r="F64" s="36">
        <v>662159</v>
      </c>
      <c r="G64" s="36">
        <v>218943</v>
      </c>
      <c r="H64" s="36"/>
      <c r="I64" s="36"/>
      <c r="J64" s="15"/>
      <c r="K64" s="14"/>
      <c r="L64" s="160"/>
      <c r="N64" s="134">
        <f>C64/C94</f>
        <v>7.2782120990083816E-4</v>
      </c>
      <c r="O64" s="21">
        <f>D64/D94</f>
        <v>4.1053027543554974E-4</v>
      </c>
      <c r="P64" s="21">
        <f>E64/E94</f>
        <v>1.0827939249351828E-3</v>
      </c>
      <c r="Q64" s="21">
        <f>F64/F94</f>
        <v>9.687254498221301E-4</v>
      </c>
      <c r="R64" s="21">
        <f>G64/G94</f>
        <v>4.0677025421410271E-4</v>
      </c>
      <c r="S64" s="21">
        <f t="shared" ref="S64:T64" si="90">H64/H94</f>
        <v>0</v>
      </c>
      <c r="T64" s="21">
        <f t="shared" si="90"/>
        <v>0</v>
      </c>
      <c r="U64" s="191">
        <f>J64/J94</f>
        <v>0</v>
      </c>
      <c r="V64" s="192">
        <f t="shared" ref="V64" si="91">K64/K94</f>
        <v>0</v>
      </c>
      <c r="W64" s="193">
        <f t="shared" ref="W64" si="92">L64/L94</f>
        <v>0</v>
      </c>
      <c r="Y64" s="102"/>
      <c r="Z64" s="101">
        <f t="shared" si="68"/>
        <v>0</v>
      </c>
    </row>
    <row r="65" spans="1:26" ht="19.5" customHeight="1" x14ac:dyDescent="0.25">
      <c r="A65" s="24"/>
      <c r="B65" t="s">
        <v>36</v>
      </c>
      <c r="C65" s="10">
        <v>253854</v>
      </c>
      <c r="D65" s="11">
        <v>145443</v>
      </c>
      <c r="E65" s="11">
        <v>425755</v>
      </c>
      <c r="F65" s="35">
        <v>319658</v>
      </c>
      <c r="G65" s="35">
        <v>70775</v>
      </c>
      <c r="H65" s="35"/>
      <c r="I65" s="35"/>
      <c r="J65" s="12"/>
      <c r="K65" s="11"/>
      <c r="L65" s="161"/>
      <c r="N65" s="77">
        <f>C65/C64</f>
        <v>0.66815992419656256</v>
      </c>
      <c r="O65" s="18">
        <f>D65/D64</f>
        <v>0.61323073679772322</v>
      </c>
      <c r="P65" s="18">
        <f>E65/E64</f>
        <v>0.63077992076637934</v>
      </c>
      <c r="Q65" s="18">
        <f>F65/F64</f>
        <v>0.48275112170943835</v>
      </c>
      <c r="R65" s="18">
        <f>G65/G64</f>
        <v>0.32325765153487435</v>
      </c>
      <c r="S65" s="18"/>
      <c r="T65" s="18"/>
      <c r="U65" s="194"/>
      <c r="V65" s="195"/>
      <c r="W65" s="196"/>
      <c r="Y65" s="103"/>
      <c r="Z65" s="108"/>
    </row>
    <row r="66" spans="1:26" ht="19.5" customHeight="1" thickBot="1" x14ac:dyDescent="0.3">
      <c r="A66" s="203"/>
      <c r="B66" t="s">
        <v>35</v>
      </c>
      <c r="C66" s="10">
        <v>126076</v>
      </c>
      <c r="D66" s="11">
        <v>91732</v>
      </c>
      <c r="E66" s="11">
        <v>249211</v>
      </c>
      <c r="F66" s="35">
        <v>342501</v>
      </c>
      <c r="G66" s="35">
        <v>148168</v>
      </c>
      <c r="H66" s="35"/>
      <c r="I66" s="35"/>
      <c r="J66" s="12"/>
      <c r="K66" s="11"/>
      <c r="L66" s="161"/>
      <c r="N66" s="77">
        <f>C66/C64</f>
        <v>0.3318400758034375</v>
      </c>
      <c r="O66" s="18">
        <f>D66/D64</f>
        <v>0.38676926320227678</v>
      </c>
      <c r="P66" s="18">
        <f>E66/E64</f>
        <v>0.36922007923362066</v>
      </c>
      <c r="Q66" s="18">
        <f>F66/F64</f>
        <v>0.51724887829056165</v>
      </c>
      <c r="R66" s="18">
        <f>G66/G64</f>
        <v>0.6767423484651256</v>
      </c>
      <c r="S66" s="18"/>
      <c r="T66" s="18"/>
      <c r="U66" s="194"/>
      <c r="V66" s="195"/>
      <c r="W66" s="196"/>
      <c r="Y66" s="103"/>
      <c r="Z66" s="106"/>
    </row>
    <row r="67" spans="1:26" ht="19.5" customHeight="1" thickBot="1" x14ac:dyDescent="0.3">
      <c r="A67" s="5" t="s">
        <v>15</v>
      </c>
      <c r="B67" s="6"/>
      <c r="C67" s="13">
        <v>339653</v>
      </c>
      <c r="D67" s="14">
        <v>184063</v>
      </c>
      <c r="E67" s="14">
        <v>176558</v>
      </c>
      <c r="F67" s="36">
        <v>239017</v>
      </c>
      <c r="G67" s="36">
        <v>452182</v>
      </c>
      <c r="H67" s="36">
        <v>229205</v>
      </c>
      <c r="I67" s="36">
        <v>287458.96499999991</v>
      </c>
      <c r="J67" s="15">
        <v>306038.31800000009</v>
      </c>
      <c r="K67" s="14">
        <v>220417.31400000007</v>
      </c>
      <c r="L67" s="160">
        <v>171716.96500000003</v>
      </c>
      <c r="N67" s="134">
        <f>C67/C94</f>
        <v>6.506636943817266E-4</v>
      </c>
      <c r="O67" s="21">
        <f>D67/D94</f>
        <v>3.185978036786912E-4</v>
      </c>
      <c r="P67" s="21">
        <f>E67/E94</f>
        <v>2.8323786649802506E-4</v>
      </c>
      <c r="Q67" s="21">
        <f>F67/F94</f>
        <v>3.4967711809419806E-4</v>
      </c>
      <c r="R67" s="21">
        <f>G67/G94</f>
        <v>8.4010078920559864E-4</v>
      </c>
      <c r="S67" s="21">
        <f t="shared" ref="S67:T67" si="93">H67/H94</f>
        <v>3.952387079876066E-4</v>
      </c>
      <c r="T67" s="21">
        <f t="shared" si="93"/>
        <v>4.0450865083994621E-4</v>
      </c>
      <c r="U67" s="191">
        <f>J67/J94</f>
        <v>4.0734328291071157E-4</v>
      </c>
      <c r="V67" s="192">
        <f t="shared" ref="V67" si="94">K67/K94</f>
        <v>4.1116090319818561E-4</v>
      </c>
      <c r="W67" s="193">
        <f t="shared" ref="W67" si="95">L67/L94</f>
        <v>2.5939678500207014E-4</v>
      </c>
      <c r="Y67" s="102">
        <f t="shared" si="67"/>
        <v>-0.22094611406071318</v>
      </c>
      <c r="Z67" s="101">
        <f t="shared" si="68"/>
        <v>-1.5176411819611548E-2</v>
      </c>
    </row>
    <row r="68" spans="1:26" ht="19.5" customHeight="1" x14ac:dyDescent="0.25">
      <c r="A68" s="24"/>
      <c r="B68" t="s">
        <v>36</v>
      </c>
      <c r="C68" s="10">
        <v>297926</v>
      </c>
      <c r="D68" s="11">
        <v>132592</v>
      </c>
      <c r="E68" s="11">
        <v>130092</v>
      </c>
      <c r="F68" s="35">
        <v>197628</v>
      </c>
      <c r="G68" s="35">
        <v>411712</v>
      </c>
      <c r="H68" s="35">
        <v>184114</v>
      </c>
      <c r="I68" s="35">
        <v>245077.44299999994</v>
      </c>
      <c r="J68" s="12">
        <v>253712.13300000006</v>
      </c>
      <c r="K68" s="11">
        <v>183659.43600000007</v>
      </c>
      <c r="L68" s="161">
        <v>145256.12100000001</v>
      </c>
      <c r="N68" s="77">
        <f>C68/C67</f>
        <v>0.8771481482571919</v>
      </c>
      <c r="O68" s="18">
        <f>D68/D67</f>
        <v>0.72036204995028874</v>
      </c>
      <c r="P68" s="18">
        <f>E68/E67</f>
        <v>0.73682302699396229</v>
      </c>
      <c r="Q68" s="18">
        <f>F68/F67</f>
        <v>0.82683658484542943</v>
      </c>
      <c r="R68" s="18">
        <f>G68/G67</f>
        <v>0.91050063912318491</v>
      </c>
      <c r="S68" s="18">
        <f t="shared" ref="S68:T68" si="96">H68/H67</f>
        <v>0.80327217992626687</v>
      </c>
      <c r="T68" s="18">
        <f t="shared" si="96"/>
        <v>0.85256496696841588</v>
      </c>
      <c r="U68" s="194">
        <f>J68/J67</f>
        <v>0.82902080581948556</v>
      </c>
      <c r="V68" s="195">
        <f t="shared" ref="V68" si="97">K68/K67</f>
        <v>0.83323506972778016</v>
      </c>
      <c r="W68" s="196">
        <f t="shared" ref="W68" si="98">L68/L67</f>
        <v>0.84590431120186638</v>
      </c>
      <c r="Y68" s="103">
        <f t="shared" si="67"/>
        <v>-0.20910069112920529</v>
      </c>
      <c r="Z68" s="108">
        <f t="shared" si="68"/>
        <v>1.2669241474086212</v>
      </c>
    </row>
    <row r="69" spans="1:26" ht="19.5" customHeight="1" thickBot="1" x14ac:dyDescent="0.3">
      <c r="A69" s="203"/>
      <c r="B69" t="s">
        <v>35</v>
      </c>
      <c r="C69" s="10">
        <v>41727</v>
      </c>
      <c r="D69" s="11">
        <v>51471</v>
      </c>
      <c r="E69" s="11">
        <v>46466</v>
      </c>
      <c r="F69" s="35">
        <v>41389</v>
      </c>
      <c r="G69" s="35">
        <v>40470</v>
      </c>
      <c r="H69" s="35">
        <v>45091</v>
      </c>
      <c r="I69" s="35">
        <v>42381.52199999999</v>
      </c>
      <c r="J69" s="12">
        <v>52326.185000000027</v>
      </c>
      <c r="K69" s="11">
        <v>36757.878000000012</v>
      </c>
      <c r="L69" s="161">
        <v>26460.844000000001</v>
      </c>
      <c r="N69" s="77">
        <f>C69/C67</f>
        <v>0.1228518517428081</v>
      </c>
      <c r="O69" s="18">
        <f>D69/D67</f>
        <v>0.27963795004971126</v>
      </c>
      <c r="P69" s="18">
        <f>E69/E67</f>
        <v>0.26317697300603765</v>
      </c>
      <c r="Q69" s="18">
        <f>F69/F67</f>
        <v>0.17316341515457059</v>
      </c>
      <c r="R69" s="18">
        <f>G69/G67</f>
        <v>8.9499360876815093E-2</v>
      </c>
      <c r="S69" s="18">
        <f t="shared" ref="S69:T69" si="99">H69/H67</f>
        <v>0.19672782007373313</v>
      </c>
      <c r="T69" s="18">
        <f t="shared" si="99"/>
        <v>0.1474350330315842</v>
      </c>
      <c r="U69" s="194">
        <f>J69/J67</f>
        <v>0.17097919418051438</v>
      </c>
      <c r="V69" s="195">
        <f t="shared" ref="V69" si="100">K69/K67</f>
        <v>0.16676493027221989</v>
      </c>
      <c r="W69" s="196">
        <f t="shared" ref="W69" si="101">L69/L67</f>
        <v>0.1540956887981336</v>
      </c>
      <c r="Y69" s="103">
        <f t="shared" si="67"/>
        <v>-0.28013135034617631</v>
      </c>
      <c r="Z69" s="106">
        <f t="shared" si="68"/>
        <v>-1.2669241474086297</v>
      </c>
    </row>
    <row r="70" spans="1:26" ht="19.5" customHeight="1" thickBot="1" x14ac:dyDescent="0.3">
      <c r="A70" s="5" t="s">
        <v>18</v>
      </c>
      <c r="B70" s="6"/>
      <c r="C70" s="13">
        <v>2716697</v>
      </c>
      <c r="D70" s="14">
        <v>2538731</v>
      </c>
      <c r="E70" s="14">
        <v>3441297</v>
      </c>
      <c r="F70" s="36">
        <v>3002154</v>
      </c>
      <c r="G70" s="36">
        <v>2042247</v>
      </c>
      <c r="H70" s="36">
        <v>2068469</v>
      </c>
      <c r="I70" s="36">
        <v>2306147.8289999999</v>
      </c>
      <c r="J70" s="15">
        <v>2753479.3449999993</v>
      </c>
      <c r="K70" s="14">
        <v>1916474.3229999999</v>
      </c>
      <c r="L70" s="160">
        <v>2822230.5439999998</v>
      </c>
      <c r="N70" s="134">
        <f>C70/C94</f>
        <v>5.2042999959834111E-3</v>
      </c>
      <c r="O70" s="21">
        <f>D70/D94</f>
        <v>4.3943330312502102E-3</v>
      </c>
      <c r="P70" s="21">
        <f>E70/E94</f>
        <v>5.5205973123056114E-3</v>
      </c>
      <c r="Q70" s="21">
        <f>F70/F94</f>
        <v>4.39209160350506E-3</v>
      </c>
      <c r="R70" s="21">
        <f>G70/G94</f>
        <v>3.7942538987681207E-3</v>
      </c>
      <c r="S70" s="21">
        <f t="shared" ref="S70:T70" si="102">H70/H94</f>
        <v>3.5668463387466096E-3</v>
      </c>
      <c r="T70" s="21">
        <f t="shared" si="102"/>
        <v>3.2451823060945803E-3</v>
      </c>
      <c r="U70" s="191">
        <f>J70/J94</f>
        <v>3.6649375253040542E-3</v>
      </c>
      <c r="V70" s="192">
        <f t="shared" ref="V70" si="103">K70/K94</f>
        <v>3.5749429085267363E-3</v>
      </c>
      <c r="W70" s="193">
        <f t="shared" ref="W70" si="104">L70/L94</f>
        <v>4.2632801578355601E-3</v>
      </c>
      <c r="Y70" s="102">
        <f t="shared" si="67"/>
        <v>0.47261589165575268</v>
      </c>
      <c r="Z70" s="101">
        <f t="shared" si="68"/>
        <v>6.8833724930882384E-2</v>
      </c>
    </row>
    <row r="71" spans="1:26" ht="19.5" customHeight="1" x14ac:dyDescent="0.25">
      <c r="A71" s="24"/>
      <c r="B71" t="s">
        <v>36</v>
      </c>
      <c r="C71" s="10">
        <v>450437</v>
      </c>
      <c r="D71" s="11">
        <v>664202</v>
      </c>
      <c r="E71" s="11">
        <v>1193621</v>
      </c>
      <c r="F71" s="35">
        <v>878489</v>
      </c>
      <c r="G71" s="35">
        <v>374089</v>
      </c>
      <c r="H71" s="35">
        <v>524405</v>
      </c>
      <c r="I71" s="35">
        <v>941920.348</v>
      </c>
      <c r="J71" s="12">
        <v>906029.91999999958</v>
      </c>
      <c r="K71" s="11">
        <v>644509.85200000007</v>
      </c>
      <c r="L71" s="161">
        <v>1237929.3169999998</v>
      </c>
      <c r="N71" s="77">
        <f>C71/C70</f>
        <v>0.16580317937554317</v>
      </c>
      <c r="O71" s="18">
        <f>D71/D70</f>
        <v>0.26162756117130959</v>
      </c>
      <c r="P71" s="18">
        <f>E71/E70</f>
        <v>0.34685207350600661</v>
      </c>
      <c r="Q71" s="18">
        <f>F71/F70</f>
        <v>0.29261956581840903</v>
      </c>
      <c r="R71" s="18">
        <f>G71/G70</f>
        <v>0.18317519869046203</v>
      </c>
      <c r="S71" s="18">
        <f t="shared" ref="S71:T71" si="105">H71/H70</f>
        <v>0.25352325802320458</v>
      </c>
      <c r="T71" s="18">
        <f t="shared" si="105"/>
        <v>0.40843884167149808</v>
      </c>
      <c r="U71" s="194">
        <f>J71/J70</f>
        <v>0.32904910713975222</v>
      </c>
      <c r="V71" s="195">
        <f t="shared" ref="V71" si="106">K71/K70</f>
        <v>0.33629975850190408</v>
      </c>
      <c r="W71" s="196">
        <f t="shared" ref="W71" si="107">L71/L70</f>
        <v>0.43863507877902119</v>
      </c>
      <c r="Y71" s="103">
        <f t="shared" si="67"/>
        <v>0.92072985875784508</v>
      </c>
      <c r="Z71" s="108">
        <f t="shared" si="68"/>
        <v>10.233532027711711</v>
      </c>
    </row>
    <row r="72" spans="1:26" ht="19.5" customHeight="1" thickBot="1" x14ac:dyDescent="0.3">
      <c r="A72" s="203"/>
      <c r="B72" t="s">
        <v>35</v>
      </c>
      <c r="C72" s="10">
        <v>2266260</v>
      </c>
      <c r="D72" s="11">
        <v>1874529</v>
      </c>
      <c r="E72" s="11">
        <v>2247676</v>
      </c>
      <c r="F72" s="35">
        <v>2123665</v>
      </c>
      <c r="G72" s="35">
        <v>1668158</v>
      </c>
      <c r="H72" s="35">
        <v>1544064</v>
      </c>
      <c r="I72" s="35">
        <v>1364227.4809999997</v>
      </c>
      <c r="J72" s="12">
        <v>1847449.4249999998</v>
      </c>
      <c r="K72" s="11">
        <v>1271964.4709999997</v>
      </c>
      <c r="L72" s="161">
        <v>1584301.2269999997</v>
      </c>
      <c r="N72" s="77">
        <f>C72/C70</f>
        <v>0.83419682062445688</v>
      </c>
      <c r="O72" s="18">
        <f>D72/D70</f>
        <v>0.73837243882869041</v>
      </c>
      <c r="P72" s="18">
        <f>E72/E70</f>
        <v>0.65314792649399345</v>
      </c>
      <c r="Q72" s="18">
        <f>F72/F70</f>
        <v>0.70738043418159091</v>
      </c>
      <c r="R72" s="18">
        <f>G72/G70</f>
        <v>0.81682480130953794</v>
      </c>
      <c r="S72" s="18">
        <f t="shared" ref="S72:T72" si="108">H72/H70</f>
        <v>0.74647674197679537</v>
      </c>
      <c r="T72" s="18">
        <f t="shared" si="108"/>
        <v>0.59156115832850187</v>
      </c>
      <c r="U72" s="194">
        <f>J72/J70</f>
        <v>0.67095089286024778</v>
      </c>
      <c r="V72" s="195">
        <f t="shared" ref="V72" si="109">K72/K70</f>
        <v>0.66370024149809581</v>
      </c>
      <c r="W72" s="196">
        <f t="shared" ref="W72" si="110">L72/L70</f>
        <v>0.5613649212209787</v>
      </c>
      <c r="Y72" s="103">
        <f t="shared" si="67"/>
        <v>0.24555462288537472</v>
      </c>
      <c r="Z72" s="106">
        <f t="shared" si="68"/>
        <v>-10.233532027711711</v>
      </c>
    </row>
    <row r="73" spans="1:26" ht="19.5" customHeight="1" thickBot="1" x14ac:dyDescent="0.3">
      <c r="A73" s="5" t="s">
        <v>19</v>
      </c>
      <c r="B73" s="6"/>
      <c r="C73" s="13">
        <v>33688126</v>
      </c>
      <c r="D73" s="14">
        <v>30997965</v>
      </c>
      <c r="E73" s="14">
        <v>30882257</v>
      </c>
      <c r="F73" s="36">
        <v>32577228</v>
      </c>
      <c r="G73" s="36">
        <v>24526197</v>
      </c>
      <c r="H73" s="36">
        <v>24208796</v>
      </c>
      <c r="I73" s="36">
        <v>34001396.949000008</v>
      </c>
      <c r="J73" s="15">
        <v>35553904.908000022</v>
      </c>
      <c r="K73" s="14">
        <v>25497127.115000017</v>
      </c>
      <c r="L73" s="160">
        <v>31004117.396000013</v>
      </c>
      <c r="N73" s="134">
        <f>C73/C94</f>
        <v>6.4535395005953414E-2</v>
      </c>
      <c r="O73" s="21">
        <f>D73/D94</f>
        <v>5.3654909283826414E-2</v>
      </c>
      <c r="P73" s="21">
        <f>E73/E94</f>
        <v>4.9541932879414698E-2</v>
      </c>
      <c r="Q73" s="21">
        <f>F73/F94</f>
        <v>4.7659836758630621E-2</v>
      </c>
      <c r="R73" s="21">
        <f>G73/G94</f>
        <v>4.5566779429327103E-2</v>
      </c>
      <c r="S73" s="21">
        <f t="shared" ref="S73:T73" si="111">H73/H94</f>
        <v>4.1745394965099096E-2</v>
      </c>
      <c r="T73" s="21">
        <f t="shared" si="111"/>
        <v>4.7846339412352161E-2</v>
      </c>
      <c r="U73" s="191">
        <f>J73/J94</f>
        <v>4.7322977201567244E-2</v>
      </c>
      <c r="V73" s="192">
        <f t="shared" ref="V73" si="112">K73/K94</f>
        <v>4.7561698413412075E-2</v>
      </c>
      <c r="W73" s="193">
        <f t="shared" ref="W73" si="113">L73/L94</f>
        <v>4.6835025149373898E-2</v>
      </c>
      <c r="Y73" s="102">
        <f t="shared" si="67"/>
        <v>0.21598473648273186</v>
      </c>
      <c r="Z73" s="101">
        <f t="shared" si="68"/>
        <v>-7.2667326403817734E-2</v>
      </c>
    </row>
    <row r="74" spans="1:26" ht="19.5" customHeight="1" x14ac:dyDescent="0.25">
      <c r="A74" s="24"/>
      <c r="B74" t="s">
        <v>36</v>
      </c>
      <c r="C74" s="10">
        <v>22521987</v>
      </c>
      <c r="D74" s="11">
        <v>17563156</v>
      </c>
      <c r="E74" s="11">
        <v>16636857</v>
      </c>
      <c r="F74" s="35">
        <v>17822821</v>
      </c>
      <c r="G74" s="35">
        <v>9399875</v>
      </c>
      <c r="H74" s="35">
        <v>8088937</v>
      </c>
      <c r="I74" s="35">
        <v>17039001.547999997</v>
      </c>
      <c r="J74" s="12">
        <v>19064988.663000003</v>
      </c>
      <c r="K74" s="11">
        <v>14184232.341000004</v>
      </c>
      <c r="L74" s="161">
        <v>18604986.777000006</v>
      </c>
      <c r="N74" s="77">
        <f>C74/C73</f>
        <v>0.66854377711600821</v>
      </c>
      <c r="O74" s="18">
        <f>D74/D73</f>
        <v>0.56659061328703353</v>
      </c>
      <c r="P74" s="18">
        <f>E74/E73</f>
        <v>0.53871894790591246</v>
      </c>
      <c r="Q74" s="18">
        <f>F74/F73</f>
        <v>0.54709446119847893</v>
      </c>
      <c r="R74" s="18">
        <f>G74/G73</f>
        <v>0.38325856226303656</v>
      </c>
      <c r="S74" s="18">
        <f t="shared" ref="S74:T74" si="114">H74/H73</f>
        <v>0.33413214767062355</v>
      </c>
      <c r="T74" s="18">
        <f t="shared" si="114"/>
        <v>0.50112651470048264</v>
      </c>
      <c r="U74" s="194">
        <f>J74/J73</f>
        <v>0.53622770022963551</v>
      </c>
      <c r="V74" s="195">
        <f t="shared" ref="V74" si="115">K74/K73</f>
        <v>0.55630708028495446</v>
      </c>
      <c r="W74" s="196">
        <f t="shared" ref="W74" si="116">L74/L73</f>
        <v>0.60008116145890744</v>
      </c>
      <c r="Y74" s="103">
        <f t="shared" si="67"/>
        <v>0.31166680929370161</v>
      </c>
      <c r="Z74" s="108">
        <f t="shared" si="68"/>
        <v>4.3774081173952979</v>
      </c>
    </row>
    <row r="75" spans="1:26" ht="19.5" customHeight="1" thickBot="1" x14ac:dyDescent="0.3">
      <c r="A75" s="203"/>
      <c r="B75" t="s">
        <v>35</v>
      </c>
      <c r="C75" s="10">
        <v>11166139</v>
      </c>
      <c r="D75" s="11">
        <v>13434809</v>
      </c>
      <c r="E75" s="11">
        <v>14245400</v>
      </c>
      <c r="F75" s="35">
        <v>14754407</v>
      </c>
      <c r="G75" s="35">
        <v>15126322</v>
      </c>
      <c r="H75" s="35">
        <v>16119859</v>
      </c>
      <c r="I75" s="35">
        <v>16962395.401000012</v>
      </c>
      <c r="J75" s="12">
        <v>16488916.245000016</v>
      </c>
      <c r="K75" s="11">
        <v>11312894.774000011</v>
      </c>
      <c r="L75" s="161">
        <v>12399130.619000006</v>
      </c>
      <c r="N75" s="77">
        <f>C75/C73</f>
        <v>0.33145622288399185</v>
      </c>
      <c r="O75" s="18">
        <f>D75/D73</f>
        <v>0.43340938671296647</v>
      </c>
      <c r="P75" s="18">
        <f>E75/E73</f>
        <v>0.46128105209408754</v>
      </c>
      <c r="Q75" s="18">
        <f>F75/F73</f>
        <v>0.45290553880152112</v>
      </c>
      <c r="R75" s="18">
        <f>G75/G73</f>
        <v>0.61674143773696344</v>
      </c>
      <c r="S75" s="18">
        <f t="shared" ref="S75:T75" si="117">H75/H73</f>
        <v>0.66586785232937651</v>
      </c>
      <c r="T75" s="18">
        <f t="shared" si="117"/>
        <v>0.49887348529951742</v>
      </c>
      <c r="U75" s="194">
        <f>J75/J73</f>
        <v>0.46377229977036438</v>
      </c>
      <c r="V75" s="195">
        <f t="shared" ref="V75" si="118">K75/K73</f>
        <v>0.44369291971504549</v>
      </c>
      <c r="W75" s="196">
        <f t="shared" ref="W75" si="119">L75/L73</f>
        <v>0.3999188385410925</v>
      </c>
      <c r="Y75" s="103">
        <f t="shared" si="67"/>
        <v>9.6017497439863833E-2</v>
      </c>
      <c r="Z75" s="106">
        <f t="shared" si="68"/>
        <v>-4.3774081173952979</v>
      </c>
    </row>
    <row r="76" spans="1:26" ht="19.5" customHeight="1" thickBot="1" x14ac:dyDescent="0.3">
      <c r="A76" s="5" t="s">
        <v>83</v>
      </c>
      <c r="B76" s="6"/>
      <c r="C76" s="13">
        <v>1956143</v>
      </c>
      <c r="D76" s="14">
        <v>2271046</v>
      </c>
      <c r="E76" s="14">
        <v>3765263</v>
      </c>
      <c r="F76" s="36">
        <v>5572502</v>
      </c>
      <c r="G76" s="36">
        <v>5153702</v>
      </c>
      <c r="H76" s="36">
        <v>5179361</v>
      </c>
      <c r="I76" s="36">
        <v>6315939.779000001</v>
      </c>
      <c r="J76" s="15">
        <v>7561330.8490000032</v>
      </c>
      <c r="K76" s="14">
        <v>5406281.2490000008</v>
      </c>
      <c r="L76" s="160">
        <v>8725250.8149999958</v>
      </c>
      <c r="N76" s="134">
        <f>C76/C94</f>
        <v>3.7473280999106551E-3</v>
      </c>
      <c r="O76" s="21">
        <f>D76/D94</f>
        <v>3.9309924735187246E-3</v>
      </c>
      <c r="P76" s="21">
        <f>E76/E94</f>
        <v>6.0403100336657266E-3</v>
      </c>
      <c r="Q76" s="21">
        <f>F76/F94</f>
        <v>8.1524596155677417E-3</v>
      </c>
      <c r="R76" s="21">
        <f>G76/G94</f>
        <v>9.5749700729583932E-3</v>
      </c>
      <c r="S76" s="21">
        <f t="shared" ref="S76:T76" si="120">H76/H94</f>
        <v>8.9312360107388494E-3</v>
      </c>
      <c r="T76" s="21">
        <f t="shared" si="120"/>
        <v>8.887711255725279E-3</v>
      </c>
      <c r="U76" s="191">
        <f>J76/J94</f>
        <v>1.0064286561677216E-2</v>
      </c>
      <c r="V76" s="192">
        <f t="shared" ref="V76" si="121">K76/K94</f>
        <v>1.008474080798505E-2</v>
      </c>
      <c r="W76" s="193">
        <f t="shared" ref="W76" si="122">L76/L94</f>
        <v>1.3180421688373604E-2</v>
      </c>
      <c r="Y76" s="102">
        <f t="shared" si="67"/>
        <v>0.61390989723553591</v>
      </c>
      <c r="Z76" s="101">
        <f t="shared" si="68"/>
        <v>0.30956808803885538</v>
      </c>
    </row>
    <row r="77" spans="1:26" ht="19.5" customHeight="1" x14ac:dyDescent="0.25">
      <c r="A77" s="24"/>
      <c r="B77" t="s">
        <v>36</v>
      </c>
      <c r="C77" s="10">
        <v>1028353</v>
      </c>
      <c r="D77" s="11">
        <v>1315033</v>
      </c>
      <c r="E77" s="11">
        <v>2781088</v>
      </c>
      <c r="F77" s="35">
        <v>4402111</v>
      </c>
      <c r="G77" s="35">
        <v>3599184</v>
      </c>
      <c r="H77" s="35">
        <v>2897116</v>
      </c>
      <c r="I77" s="35">
        <v>3738954.0350000011</v>
      </c>
      <c r="J77" s="12">
        <v>4613919.2560000028</v>
      </c>
      <c r="K77" s="11">
        <v>3230698.787</v>
      </c>
      <c r="L77" s="161">
        <v>6706068.940999995</v>
      </c>
      <c r="N77" s="77">
        <f>C77/C76</f>
        <v>0.52570440913573291</v>
      </c>
      <c r="O77" s="18">
        <f>D77/D76</f>
        <v>0.57904287275554966</v>
      </c>
      <c r="P77" s="18">
        <f>E77/E76</f>
        <v>0.73861719619585675</v>
      </c>
      <c r="Q77" s="18">
        <f>F77/F76</f>
        <v>0.78997028623767207</v>
      </c>
      <c r="R77" s="18">
        <f>G77/G76</f>
        <v>0.69836866780423079</v>
      </c>
      <c r="S77" s="18">
        <f t="shared" ref="S77:T77" si="123">H77/H76</f>
        <v>0.55935780494929777</v>
      </c>
      <c r="T77" s="18">
        <f t="shared" si="123"/>
        <v>0.59198696723355826</v>
      </c>
      <c r="U77" s="194">
        <f>J77/J76</f>
        <v>0.6101993614801553</v>
      </c>
      <c r="V77" s="195">
        <f t="shared" ref="V77" si="124">K77/K76</f>
        <v>0.5975824486744159</v>
      </c>
      <c r="W77" s="196">
        <f t="shared" ref="W77" si="125">L77/L76</f>
        <v>0.7685817958919039</v>
      </c>
      <c r="Y77" s="103">
        <f t="shared" si="67"/>
        <v>1.0757332648851472</v>
      </c>
      <c r="Z77" s="108">
        <f t="shared" si="68"/>
        <v>17.099934721748799</v>
      </c>
    </row>
    <row r="78" spans="1:26" ht="19.5" customHeight="1" thickBot="1" x14ac:dyDescent="0.3">
      <c r="A78" s="203"/>
      <c r="B78" t="s">
        <v>35</v>
      </c>
      <c r="C78" s="10">
        <v>927790</v>
      </c>
      <c r="D78" s="11">
        <v>956013</v>
      </c>
      <c r="E78" s="11">
        <v>984175</v>
      </c>
      <c r="F78" s="35">
        <v>1170391</v>
      </c>
      <c r="G78" s="35">
        <v>1554518</v>
      </c>
      <c r="H78" s="35">
        <v>2282245</v>
      </c>
      <c r="I78" s="35">
        <v>2576985.7440000004</v>
      </c>
      <c r="J78" s="12">
        <v>2947411.5930000008</v>
      </c>
      <c r="K78" s="11">
        <v>2175582.4620000008</v>
      </c>
      <c r="L78" s="161">
        <v>2019181.8740000001</v>
      </c>
      <c r="N78" s="77">
        <f>C78/C76</f>
        <v>0.47429559086426709</v>
      </c>
      <c r="O78" s="18">
        <f>D78/D76</f>
        <v>0.42095712724445034</v>
      </c>
      <c r="P78" s="18">
        <f>E78/E76</f>
        <v>0.2613828038041433</v>
      </c>
      <c r="Q78" s="18">
        <f>F78/F76</f>
        <v>0.21002971376232796</v>
      </c>
      <c r="R78" s="18">
        <f>G78/G76</f>
        <v>0.30163133219576915</v>
      </c>
      <c r="S78" s="18">
        <f t="shared" ref="S78:T78" si="126">H78/H76</f>
        <v>0.44064219505070218</v>
      </c>
      <c r="T78" s="18">
        <f t="shared" si="126"/>
        <v>0.4080130327664418</v>
      </c>
      <c r="U78" s="194">
        <f>J78/J76</f>
        <v>0.3898006385198447</v>
      </c>
      <c r="V78" s="195">
        <f t="shared" ref="V78" si="127">K78/K76</f>
        <v>0.4024175513255841</v>
      </c>
      <c r="W78" s="196">
        <f t="shared" ref="W78" si="128">L78/L76</f>
        <v>0.23141820410809602</v>
      </c>
      <c r="Y78" s="103">
        <f t="shared" si="67"/>
        <v>-7.1889064529515698E-2</v>
      </c>
      <c r="Z78" s="106">
        <f t="shared" si="68"/>
        <v>-17.099934721748809</v>
      </c>
    </row>
    <row r="79" spans="1:26" ht="19.5" customHeight="1" thickBot="1" x14ac:dyDescent="0.3">
      <c r="A79" s="5" t="s">
        <v>9</v>
      </c>
      <c r="B79" s="6"/>
      <c r="C79" s="13">
        <v>16722680</v>
      </c>
      <c r="D79" s="14">
        <v>20815998</v>
      </c>
      <c r="E79" s="14">
        <v>25150475</v>
      </c>
      <c r="F79" s="36">
        <v>23465572</v>
      </c>
      <c r="G79" s="36">
        <v>18088459</v>
      </c>
      <c r="H79" s="36">
        <v>23301790</v>
      </c>
      <c r="I79" s="36">
        <v>30153206.946000002</v>
      </c>
      <c r="J79" s="15">
        <v>28091691.656000007</v>
      </c>
      <c r="K79" s="14">
        <v>20492363.598999992</v>
      </c>
      <c r="L79" s="160">
        <v>20866365.929000005</v>
      </c>
      <c r="N79" s="134">
        <f>C79/C94</f>
        <v>3.2035167505552464E-2</v>
      </c>
      <c r="O79" s="21">
        <f>D79/D94</f>
        <v>3.6030767966294307E-2</v>
      </c>
      <c r="P79" s="21">
        <f>E79/E94</f>
        <v>4.0346893827591594E-2</v>
      </c>
      <c r="Q79" s="21">
        <f>F79/F94</f>
        <v>3.432966521792135E-2</v>
      </c>
      <c r="R79" s="21">
        <f>G79/G94</f>
        <v>3.3606222011077651E-2</v>
      </c>
      <c r="S79" s="21">
        <f t="shared" ref="S79:T79" si="129">H79/H94</f>
        <v>4.0181363292242887E-2</v>
      </c>
      <c r="T79" s="21">
        <f t="shared" si="129"/>
        <v>4.2431214696066824E-2</v>
      </c>
      <c r="U79" s="191">
        <f>J79/J94</f>
        <v>3.7390618195955724E-2</v>
      </c>
      <c r="V79" s="192">
        <f t="shared" ref="V79" si="130">K79/K94</f>
        <v>3.8225938666644192E-2</v>
      </c>
      <c r="W79" s="193">
        <f t="shared" ref="W79" si="131">L79/L94</f>
        <v>3.1520870617875965E-2</v>
      </c>
      <c r="Y79" s="102">
        <f t="shared" si="67"/>
        <v>1.8250814660455472E-2</v>
      </c>
      <c r="Z79" s="101">
        <f t="shared" si="68"/>
        <v>-0.67050680487682268</v>
      </c>
    </row>
    <row r="80" spans="1:26" ht="19.5" customHeight="1" x14ac:dyDescent="0.25">
      <c r="A80" s="24"/>
      <c r="B80" t="s">
        <v>36</v>
      </c>
      <c r="C80" s="10">
        <v>7851825</v>
      </c>
      <c r="D80" s="11">
        <v>8951873</v>
      </c>
      <c r="E80" s="11">
        <v>10247540</v>
      </c>
      <c r="F80" s="35">
        <v>8485256</v>
      </c>
      <c r="G80" s="35">
        <v>3393417</v>
      </c>
      <c r="H80" s="35">
        <v>7405766</v>
      </c>
      <c r="I80" s="35">
        <v>13753409.521</v>
      </c>
      <c r="J80" s="12">
        <v>12047109.571000004</v>
      </c>
      <c r="K80" s="11">
        <v>9270029.6809999999</v>
      </c>
      <c r="L80" s="161">
        <v>9807885.0110000037</v>
      </c>
      <c r="N80" s="77">
        <f>C80/C79</f>
        <v>0.46953149853970777</v>
      </c>
      <c r="O80" s="18">
        <f>D80/D79</f>
        <v>0.43004774500843052</v>
      </c>
      <c r="P80" s="18">
        <f>E80/E79</f>
        <v>0.40744916348498389</v>
      </c>
      <c r="Q80" s="18">
        <f>F80/F79</f>
        <v>0.36160448166360487</v>
      </c>
      <c r="R80" s="18">
        <f>G80/G79</f>
        <v>0.18760122130912313</v>
      </c>
      <c r="S80" s="18">
        <f t="shared" ref="S80:T80" si="132">H80/H79</f>
        <v>0.31781961814950699</v>
      </c>
      <c r="T80" s="18">
        <f t="shared" si="132"/>
        <v>0.45611763769042379</v>
      </c>
      <c r="U80" s="194">
        <f>J80/J79</f>
        <v>0.42884955874228758</v>
      </c>
      <c r="V80" s="195">
        <f t="shared" ref="V80" si="133">K80/K79</f>
        <v>0.45236507912890872</v>
      </c>
      <c r="W80" s="196">
        <f t="shared" ref="W80" si="134">L80/L79</f>
        <v>0.47003321250918151</v>
      </c>
      <c r="Y80" s="103">
        <f t="shared" si="67"/>
        <v>5.8020885424175141E-2</v>
      </c>
      <c r="Z80" s="108">
        <f t="shared" si="68"/>
        <v>1.7668133380272788</v>
      </c>
    </row>
    <row r="81" spans="1:26" ht="19.5" customHeight="1" thickBot="1" x14ac:dyDescent="0.3">
      <c r="A81" s="203"/>
      <c r="B81" t="s">
        <v>35</v>
      </c>
      <c r="C81" s="10">
        <v>8870855</v>
      </c>
      <c r="D81" s="11">
        <v>11864125</v>
      </c>
      <c r="E81" s="11">
        <v>14902935</v>
      </c>
      <c r="F81" s="35">
        <v>14980316</v>
      </c>
      <c r="G81" s="35">
        <v>14695042</v>
      </c>
      <c r="H81" s="35">
        <v>15896024</v>
      </c>
      <c r="I81" s="35">
        <v>16399797.425000004</v>
      </c>
      <c r="J81" s="12">
        <v>16044582.085000003</v>
      </c>
      <c r="K81" s="11">
        <v>11222333.917999994</v>
      </c>
      <c r="L81" s="161">
        <v>11058480.918000001</v>
      </c>
      <c r="N81" s="77">
        <f>C81/C79</f>
        <v>0.53046850146029223</v>
      </c>
      <c r="O81" s="18">
        <f>D81/D79</f>
        <v>0.56995225499156943</v>
      </c>
      <c r="P81" s="18">
        <f>E81/E79</f>
        <v>0.59255083651501617</v>
      </c>
      <c r="Q81" s="18">
        <f>F81/F79</f>
        <v>0.63839551833639507</v>
      </c>
      <c r="R81" s="18">
        <f>G81/G79</f>
        <v>0.81239877869087684</v>
      </c>
      <c r="S81" s="18">
        <f t="shared" ref="S81:T81" si="135">H81/H79</f>
        <v>0.68218038185049301</v>
      </c>
      <c r="T81" s="18">
        <f t="shared" si="135"/>
        <v>0.54388236230957621</v>
      </c>
      <c r="U81" s="194">
        <f>J81/J79</f>
        <v>0.57115044125771242</v>
      </c>
      <c r="V81" s="195">
        <f t="shared" ref="V81" si="136">K81/K79</f>
        <v>0.54763492087109134</v>
      </c>
      <c r="W81" s="196">
        <f t="shared" ref="W81" si="137">L81/L79</f>
        <v>0.52996678749081849</v>
      </c>
      <c r="Y81" s="103">
        <f t="shared" si="67"/>
        <v>-1.4600617054994373E-2</v>
      </c>
      <c r="Z81" s="106">
        <f t="shared" si="68"/>
        <v>-1.7668133380272844</v>
      </c>
    </row>
    <row r="82" spans="1:26" ht="19.5" customHeight="1" thickBot="1" x14ac:dyDescent="0.3">
      <c r="A82" s="5" t="s">
        <v>12</v>
      </c>
      <c r="B82" s="6"/>
      <c r="C82" s="13">
        <v>18206393</v>
      </c>
      <c r="D82" s="14">
        <v>19612202</v>
      </c>
      <c r="E82" s="14">
        <v>19393201</v>
      </c>
      <c r="F82" s="36">
        <v>33026643</v>
      </c>
      <c r="G82" s="36">
        <v>27504210</v>
      </c>
      <c r="H82" s="36">
        <v>27639762</v>
      </c>
      <c r="I82" s="36">
        <v>34566996.789999999</v>
      </c>
      <c r="J82" s="15">
        <v>34215774.431000002</v>
      </c>
      <c r="K82" s="14">
        <v>24909272.978999987</v>
      </c>
      <c r="L82" s="160">
        <v>27557100.452000007</v>
      </c>
      <c r="N82" s="134">
        <f>C82/C94</f>
        <v>3.487747474848038E-2</v>
      </c>
      <c r="O82" s="21">
        <f>D82/D94</f>
        <v>3.3947096822842374E-2</v>
      </c>
      <c r="P82" s="21">
        <f>E82/E94</f>
        <v>3.1110960000721385E-2</v>
      </c>
      <c r="Q82" s="21">
        <f>F82/F94</f>
        <v>4.8317321966914149E-2</v>
      </c>
      <c r="R82" s="21">
        <f>G82/G94</f>
        <v>5.1099576116423295E-2</v>
      </c>
      <c r="S82" s="21">
        <f t="shared" ref="S82:T82" si="138">H82/H94</f>
        <v>4.7661716899565651E-2</v>
      </c>
      <c r="T82" s="21">
        <f t="shared" si="138"/>
        <v>4.864224441603919E-2</v>
      </c>
      <c r="U82" s="191">
        <f>J82/J94</f>
        <v>4.5541898070606705E-2</v>
      </c>
      <c r="V82" s="192">
        <f t="shared" ref="V82" si="139">K82/K94</f>
        <v>4.6465130121564724E-2</v>
      </c>
      <c r="W82" s="193">
        <f t="shared" ref="W82" si="140">L82/L94</f>
        <v>4.1627938516313141E-2</v>
      </c>
      <c r="Y82" s="102">
        <f t="shared" si="67"/>
        <v>0.10629886609827181</v>
      </c>
      <c r="Z82" s="101">
        <f t="shared" si="68"/>
        <v>-0.48371916052515829</v>
      </c>
    </row>
    <row r="83" spans="1:26" ht="19.5" customHeight="1" x14ac:dyDescent="0.25">
      <c r="A83" s="24"/>
      <c r="B83" t="s">
        <v>36</v>
      </c>
      <c r="C83" s="10">
        <v>9409422</v>
      </c>
      <c r="D83" s="11">
        <v>10124791</v>
      </c>
      <c r="E83" s="11">
        <v>9134337</v>
      </c>
      <c r="F83" s="35">
        <v>17452801</v>
      </c>
      <c r="G83" s="35">
        <v>10781989</v>
      </c>
      <c r="H83" s="35">
        <v>10162431</v>
      </c>
      <c r="I83" s="35">
        <v>17156286.374000005</v>
      </c>
      <c r="J83" s="12">
        <v>17861559.949000016</v>
      </c>
      <c r="K83" s="11">
        <v>13030247.695999999</v>
      </c>
      <c r="L83" s="161">
        <v>16410356.050000004</v>
      </c>
      <c r="N83" s="77">
        <f>C83/C82</f>
        <v>0.51681966878337737</v>
      </c>
      <c r="O83" s="18">
        <f>D83/D82</f>
        <v>0.51624957768638113</v>
      </c>
      <c r="P83" s="18">
        <f>E83/E82</f>
        <v>0.47100718442509826</v>
      </c>
      <c r="Q83" s="18">
        <f>F83/F82</f>
        <v>0.52844610940324754</v>
      </c>
      <c r="R83" s="18">
        <f>G83/G82</f>
        <v>0.39201231375124024</v>
      </c>
      <c r="S83" s="18">
        <f t="shared" ref="S83:T83" si="141">H83/H82</f>
        <v>0.36767433091500573</v>
      </c>
      <c r="T83" s="18">
        <f t="shared" si="141"/>
        <v>0.49631984167520171</v>
      </c>
      <c r="U83" s="194">
        <f>J83/J82</f>
        <v>0.52202705465632182</v>
      </c>
      <c r="V83" s="195">
        <f t="shared" ref="V83" si="142">K83/K82</f>
        <v>0.52310831018574011</v>
      </c>
      <c r="W83" s="196">
        <f t="shared" ref="W83" si="143">L83/L82</f>
        <v>0.5955037279260994</v>
      </c>
      <c r="Y83" s="103">
        <f t="shared" si="67"/>
        <v>0.25940476596140422</v>
      </c>
      <c r="Z83" s="108">
        <f t="shared" si="68"/>
        <v>7.2395417740359296</v>
      </c>
    </row>
    <row r="84" spans="1:26" ht="19.5" customHeight="1" thickBot="1" x14ac:dyDescent="0.3">
      <c r="A84" s="203"/>
      <c r="B84" t="s">
        <v>35</v>
      </c>
      <c r="C84" s="10">
        <v>8796971</v>
      </c>
      <c r="D84" s="11">
        <v>9487411</v>
      </c>
      <c r="E84" s="11">
        <v>10258864</v>
      </c>
      <c r="F84" s="35">
        <v>15573842</v>
      </c>
      <c r="G84" s="35">
        <v>16722221</v>
      </c>
      <c r="H84" s="35">
        <v>17477331</v>
      </c>
      <c r="I84" s="35">
        <v>17410710.415999994</v>
      </c>
      <c r="J84" s="12">
        <v>16354214.481999988</v>
      </c>
      <c r="K84" s="11">
        <v>11879025.282999991</v>
      </c>
      <c r="L84" s="161">
        <v>11146744.402000001</v>
      </c>
      <c r="N84" s="77">
        <f>C84/C82</f>
        <v>0.48318033121662263</v>
      </c>
      <c r="O84" s="18">
        <f>D84/D82</f>
        <v>0.48375042231361881</v>
      </c>
      <c r="P84" s="18">
        <f>E84/E82</f>
        <v>0.52899281557490174</v>
      </c>
      <c r="Q84" s="18">
        <f>F84/F82</f>
        <v>0.47155389059675246</v>
      </c>
      <c r="R84" s="18">
        <f>G84/G82</f>
        <v>0.60798768624875976</v>
      </c>
      <c r="S84" s="18">
        <f t="shared" ref="S84:T84" si="144">H84/H82</f>
        <v>0.63232566908499432</v>
      </c>
      <c r="T84" s="18">
        <f t="shared" si="144"/>
        <v>0.50368015832479829</v>
      </c>
      <c r="U84" s="194">
        <f>J84/J82</f>
        <v>0.47797294534367823</v>
      </c>
      <c r="V84" s="195">
        <f t="shared" ref="V84" si="145">K84/K82</f>
        <v>0.47689168981426</v>
      </c>
      <c r="W84" s="196">
        <f t="shared" ref="W84" si="146">L84/L82</f>
        <v>0.40449627207390049</v>
      </c>
      <c r="Y84" s="103">
        <f t="shared" si="67"/>
        <v>-6.1644862566961035E-2</v>
      </c>
      <c r="Z84" s="106">
        <f t="shared" si="68"/>
        <v>-7.2395417740359509</v>
      </c>
    </row>
    <row r="85" spans="1:26" ht="19.5" customHeight="1" thickBot="1" x14ac:dyDescent="0.3">
      <c r="A85" s="5" t="s">
        <v>11</v>
      </c>
      <c r="B85" s="6"/>
      <c r="C85" s="13">
        <v>49142172</v>
      </c>
      <c r="D85" s="14">
        <v>53572253</v>
      </c>
      <c r="E85" s="14">
        <v>64496107</v>
      </c>
      <c r="F85" s="36">
        <v>76521569</v>
      </c>
      <c r="G85" s="36">
        <v>70800142</v>
      </c>
      <c r="H85" s="36">
        <v>78006716</v>
      </c>
      <c r="I85" s="36">
        <v>87244140.989000037</v>
      </c>
      <c r="J85" s="15">
        <v>89894058.131999969</v>
      </c>
      <c r="K85" s="14">
        <v>65350278.237999983</v>
      </c>
      <c r="L85" s="160">
        <v>71882294.709000006</v>
      </c>
      <c r="N85" s="134">
        <f>C85/C94</f>
        <v>9.4140276056629085E-2</v>
      </c>
      <c r="O85" s="21">
        <f>D85/D94</f>
        <v>9.2729131568643222E-2</v>
      </c>
      <c r="P85" s="21">
        <f>E85/E94</f>
        <v>0.10346594175346538</v>
      </c>
      <c r="Q85" s="21">
        <f>F85/F94</f>
        <v>0.11194953379871024</v>
      </c>
      <c r="R85" s="21">
        <f>G85/G94</f>
        <v>0.13153830796022056</v>
      </c>
      <c r="S85" s="21">
        <f t="shared" ref="S85:T85" si="147">H85/H94</f>
        <v>0.13451396630176549</v>
      </c>
      <c r="T85" s="21">
        <f t="shared" si="147"/>
        <v>0.1227688611664989</v>
      </c>
      <c r="U85" s="191">
        <f>J85/J94</f>
        <v>0.11965083651275069</v>
      </c>
      <c r="V85" s="192">
        <f t="shared" ref="V85" si="148">K85/K94</f>
        <v>0.12190276225119411</v>
      </c>
      <c r="W85" s="193">
        <f t="shared" ref="W85" si="149">L85/L94</f>
        <v>0.10858587062778519</v>
      </c>
      <c r="Y85" s="102">
        <f t="shared" si="67"/>
        <v>9.9953919816699044E-2</v>
      </c>
      <c r="Z85" s="101">
        <f t="shared" si="68"/>
        <v>-1.331689162340892</v>
      </c>
    </row>
    <row r="86" spans="1:26" ht="19.5" customHeight="1" x14ac:dyDescent="0.25">
      <c r="A86" s="24"/>
      <c r="B86" t="s">
        <v>36</v>
      </c>
      <c r="C86" s="10">
        <v>15620227</v>
      </c>
      <c r="D86" s="11">
        <v>15852269</v>
      </c>
      <c r="E86" s="11">
        <v>16954742</v>
      </c>
      <c r="F86" s="35">
        <v>23629836</v>
      </c>
      <c r="G86" s="35">
        <v>12564521</v>
      </c>
      <c r="H86" s="35">
        <v>12331357</v>
      </c>
      <c r="I86" s="35">
        <v>20805640.636000007</v>
      </c>
      <c r="J86" s="12">
        <v>22313700.168000009</v>
      </c>
      <c r="K86" s="11">
        <v>16185375.007999994</v>
      </c>
      <c r="L86" s="161">
        <v>25144688.341999993</v>
      </c>
      <c r="N86" s="77">
        <f>C86/C85</f>
        <v>0.31785788792567005</v>
      </c>
      <c r="O86" s="18">
        <f>D86/D85</f>
        <v>0.29590446756084721</v>
      </c>
      <c r="P86" s="18">
        <f>E86/E85</f>
        <v>0.26288008359946441</v>
      </c>
      <c r="Q86" s="18">
        <f>F86/F85</f>
        <v>0.30879967973474248</v>
      </c>
      <c r="R86" s="18">
        <f>G86/G85</f>
        <v>0.17746462994382131</v>
      </c>
      <c r="S86" s="18">
        <f t="shared" ref="S86:T86" si="150">H86/H85</f>
        <v>0.15808070935840959</v>
      </c>
      <c r="T86" s="18">
        <f t="shared" si="150"/>
        <v>0.23847607873889476</v>
      </c>
      <c r="U86" s="194">
        <f>J86/J85</f>
        <v>0.24822219211902402</v>
      </c>
      <c r="V86" s="195">
        <f t="shared" ref="V86" si="151">K86/K85</f>
        <v>0.24767109558515232</v>
      </c>
      <c r="W86" s="341">
        <f t="shared" ref="W86" si="152">L86/L85</f>
        <v>0.34980364001723718</v>
      </c>
      <c r="Y86" s="103">
        <f t="shared" si="67"/>
        <v>0.55354375969488823</v>
      </c>
      <c r="Z86" s="108">
        <f t="shared" si="68"/>
        <v>10.213254443208486</v>
      </c>
    </row>
    <row r="87" spans="1:26" ht="19.5" customHeight="1" thickBot="1" x14ac:dyDescent="0.3">
      <c r="A87" s="203"/>
      <c r="B87" t="s">
        <v>35</v>
      </c>
      <c r="C87" s="10">
        <v>33521945</v>
      </c>
      <c r="D87" s="11">
        <v>37719984</v>
      </c>
      <c r="E87" s="11">
        <v>47541365</v>
      </c>
      <c r="F87" s="35">
        <v>52891733</v>
      </c>
      <c r="G87" s="35">
        <v>58235621</v>
      </c>
      <c r="H87" s="35">
        <v>65675359</v>
      </c>
      <c r="I87" s="35">
        <v>66438500.35300003</v>
      </c>
      <c r="J87" s="12">
        <v>67580357.963999957</v>
      </c>
      <c r="K87" s="11">
        <v>49164903.229999989</v>
      </c>
      <c r="L87" s="161">
        <v>46737606.367000014</v>
      </c>
      <c r="N87" s="77">
        <f>C87/C85</f>
        <v>0.68214211207432995</v>
      </c>
      <c r="O87" s="18">
        <f>D87/D85</f>
        <v>0.70409553243915279</v>
      </c>
      <c r="P87" s="18">
        <f>E87/E85</f>
        <v>0.73711991640053565</v>
      </c>
      <c r="Q87" s="18">
        <f>F87/F85</f>
        <v>0.69120032026525746</v>
      </c>
      <c r="R87" s="18">
        <f>G87/G85</f>
        <v>0.82253537005617872</v>
      </c>
      <c r="S87" s="18">
        <f t="shared" ref="S87:T87" si="153">H87/H85</f>
        <v>0.84191929064159043</v>
      </c>
      <c r="T87" s="18">
        <f t="shared" si="153"/>
        <v>0.76152392126110524</v>
      </c>
      <c r="U87" s="194">
        <f>J87/J85</f>
        <v>0.75177780788097592</v>
      </c>
      <c r="V87" s="195">
        <f t="shared" ref="V87" si="154">K87/K85</f>
        <v>0.75232890441484768</v>
      </c>
      <c r="W87" s="196">
        <f t="shared" ref="W87" si="155">L87/L85</f>
        <v>0.65019635998276282</v>
      </c>
      <c r="Y87" s="103">
        <f t="shared" si="67"/>
        <v>-4.9370520504123772E-2</v>
      </c>
      <c r="Z87" s="106">
        <f t="shared" si="68"/>
        <v>-10.213254443208486</v>
      </c>
    </row>
    <row r="88" spans="1:26" ht="19.5" customHeight="1" thickBot="1" x14ac:dyDescent="0.3">
      <c r="A88" s="5" t="s">
        <v>6</v>
      </c>
      <c r="B88" s="6"/>
      <c r="C88" s="13">
        <v>226269996</v>
      </c>
      <c r="D88" s="14">
        <v>240023988</v>
      </c>
      <c r="E88" s="14">
        <v>256594413</v>
      </c>
      <c r="F88" s="36">
        <v>271544791</v>
      </c>
      <c r="G88" s="36">
        <v>200033107</v>
      </c>
      <c r="H88" s="36">
        <v>212648099</v>
      </c>
      <c r="I88" s="36">
        <v>252479150.65100008</v>
      </c>
      <c r="J88" s="15">
        <v>271840025.17500001</v>
      </c>
      <c r="K88" s="14">
        <v>190897742.08099991</v>
      </c>
      <c r="L88" s="160">
        <v>241900167.85199988</v>
      </c>
      <c r="N88" s="134">
        <f>C88/C94</f>
        <v>0.43345906417755325</v>
      </c>
      <c r="O88" s="21">
        <f>D88/D94</f>
        <v>0.41546163762951022</v>
      </c>
      <c r="P88" s="21">
        <f>E88/E94</f>
        <v>0.41163387721560685</v>
      </c>
      <c r="Q88" s="21">
        <f>F88/F94</f>
        <v>0.39726462950489433</v>
      </c>
      <c r="R88" s="21">
        <f>G88/G94</f>
        <v>0.37163790477716485</v>
      </c>
      <c r="S88" s="21">
        <f t="shared" ref="S88:T88" si="156">H88/H94</f>
        <v>0.36668816083759365</v>
      </c>
      <c r="T88" s="21">
        <f t="shared" si="156"/>
        <v>0.35528549473157534</v>
      </c>
      <c r="U88" s="191">
        <f>J88/J94</f>
        <v>0.36182465321651308</v>
      </c>
      <c r="V88" s="192">
        <f t="shared" ref="V88" si="157">K88/K94</f>
        <v>0.35609583760973595</v>
      </c>
      <c r="W88" s="193">
        <f t="shared" ref="W88" si="158">L88/L94</f>
        <v>0.36541599621371068</v>
      </c>
      <c r="Y88" s="102">
        <f t="shared" si="67"/>
        <v>0.26717144590091119</v>
      </c>
      <c r="Z88" s="101">
        <f t="shared" si="68"/>
        <v>0.93201586039747264</v>
      </c>
    </row>
    <row r="89" spans="1:26" ht="19.5" customHeight="1" x14ac:dyDescent="0.25">
      <c r="A89" s="24"/>
      <c r="B89" t="s">
        <v>36</v>
      </c>
      <c r="C89" s="10">
        <v>104024643</v>
      </c>
      <c r="D89" s="11">
        <v>116913448</v>
      </c>
      <c r="E89" s="11">
        <v>134343737</v>
      </c>
      <c r="F89" s="35">
        <v>142506462</v>
      </c>
      <c r="G89" s="35">
        <v>69368984</v>
      </c>
      <c r="H89" s="35">
        <v>66475834</v>
      </c>
      <c r="I89" s="35">
        <v>105214058.84900005</v>
      </c>
      <c r="J89" s="12">
        <v>119933343.72099985</v>
      </c>
      <c r="K89" s="11">
        <v>88219003.195999861</v>
      </c>
      <c r="L89" s="189">
        <v>130937272.7519999</v>
      </c>
      <c r="N89" s="77">
        <f>C89/C88</f>
        <v>0.45973679603547613</v>
      </c>
      <c r="O89" s="18">
        <f>D89/D88</f>
        <v>0.48709068195300548</v>
      </c>
      <c r="P89" s="18">
        <f>E89/E88</f>
        <v>0.52356454464189761</v>
      </c>
      <c r="Q89" s="18">
        <f>F89/F88</f>
        <v>0.52479910027071741</v>
      </c>
      <c r="R89" s="18">
        <f>G89/G88</f>
        <v>0.34678751452878248</v>
      </c>
      <c r="S89" s="18">
        <f t="shared" ref="S89:T89" si="159">H89/H88</f>
        <v>0.3126095850967377</v>
      </c>
      <c r="T89" s="18">
        <f t="shared" si="159"/>
        <v>0.41672375155616953</v>
      </c>
      <c r="U89" s="194">
        <f>J89/J88</f>
        <v>0.44119089395975242</v>
      </c>
      <c r="V89" s="195">
        <f t="shared" ref="V89" si="160">K89/K88</f>
        <v>0.46212701226485758</v>
      </c>
      <c r="W89" s="196">
        <f t="shared" ref="W89" si="161">L89/L88</f>
        <v>0.54128640717649423</v>
      </c>
      <c r="Y89" s="103">
        <f t="shared" si="67"/>
        <v>0.48422979186344994</v>
      </c>
      <c r="Z89" s="108">
        <f t="shared" si="68"/>
        <v>7.9159394911636651</v>
      </c>
    </row>
    <row r="90" spans="1:26" ht="19.5" customHeight="1" thickBot="1" x14ac:dyDescent="0.3">
      <c r="A90" s="203"/>
      <c r="B90" t="s">
        <v>35</v>
      </c>
      <c r="C90" s="10">
        <v>122245353</v>
      </c>
      <c r="D90" s="11">
        <v>123110540</v>
      </c>
      <c r="E90" s="11">
        <v>122250676</v>
      </c>
      <c r="F90" s="35">
        <v>129038329</v>
      </c>
      <c r="G90" s="35">
        <v>130664123</v>
      </c>
      <c r="H90" s="35">
        <v>146172265</v>
      </c>
      <c r="I90" s="35">
        <v>147265091.80200002</v>
      </c>
      <c r="J90" s="12">
        <v>151906681.45400017</v>
      </c>
      <c r="K90" s="11">
        <v>102678738.88500005</v>
      </c>
      <c r="L90" s="161">
        <v>110962895.09999996</v>
      </c>
      <c r="N90" s="77">
        <f>C90/C88</f>
        <v>0.54026320396452387</v>
      </c>
      <c r="O90" s="18">
        <f>D90/D88</f>
        <v>0.51290931804699458</v>
      </c>
      <c r="P90" s="18">
        <f>E90/E88</f>
        <v>0.47643545535810244</v>
      </c>
      <c r="Q90" s="18">
        <f>F90/F88</f>
        <v>0.47520089972928259</v>
      </c>
      <c r="R90" s="18">
        <f>G90/G88</f>
        <v>0.65321248547121757</v>
      </c>
      <c r="S90" s="18">
        <f t="shared" ref="S90:T90" si="162">H90/H88</f>
        <v>0.68739041490326236</v>
      </c>
      <c r="T90" s="18">
        <f t="shared" si="162"/>
        <v>0.58327624844383041</v>
      </c>
      <c r="U90" s="194">
        <f>J90/J88</f>
        <v>0.55880910604024769</v>
      </c>
      <c r="V90" s="195">
        <f t="shared" ref="V90" si="163">K90/K88</f>
        <v>0.53787298773514247</v>
      </c>
      <c r="W90" s="196">
        <f t="shared" ref="W90" si="164">L90/L88</f>
        <v>0.45871359282350571</v>
      </c>
      <c r="Y90" s="103">
        <f t="shared" si="67"/>
        <v>8.0680346340035888E-2</v>
      </c>
      <c r="Z90" s="106">
        <f t="shared" si="68"/>
        <v>-7.9159394911636758</v>
      </c>
    </row>
    <row r="91" spans="1:26" ht="19.5" customHeight="1" thickBot="1" x14ac:dyDescent="0.3">
      <c r="A91" s="5" t="s">
        <v>7</v>
      </c>
      <c r="B91" s="6"/>
      <c r="C91" s="13">
        <v>3893747</v>
      </c>
      <c r="D91" s="14">
        <v>5074930</v>
      </c>
      <c r="E91" s="14">
        <v>7528183</v>
      </c>
      <c r="F91" s="36">
        <v>6090350</v>
      </c>
      <c r="G91" s="36">
        <v>2930139</v>
      </c>
      <c r="H91" s="36">
        <v>2795978</v>
      </c>
      <c r="I91" s="36">
        <v>4079235.8539999984</v>
      </c>
      <c r="J91" s="15">
        <v>4667976.7860000003</v>
      </c>
      <c r="K91" s="14">
        <v>3429375.0259999996</v>
      </c>
      <c r="L91" s="160">
        <v>5332169.0209999997</v>
      </c>
      <c r="N91" s="134">
        <f>C91/C94</f>
        <v>7.4591415592023761E-3</v>
      </c>
      <c r="O91" s="21">
        <f>D91/D94</f>
        <v>8.784283380272517E-3</v>
      </c>
      <c r="P91" s="21">
        <f>E91/E94</f>
        <v>1.2076861379981093E-2</v>
      </c>
      <c r="Q91" s="21">
        <f>F91/F94</f>
        <v>8.9100609420459595E-3</v>
      </c>
      <c r="R91" s="21">
        <f>G91/G94</f>
        <v>5.4438524452147669E-3</v>
      </c>
      <c r="S91" s="21">
        <f t="shared" ref="S91:T91" si="165">H91/H94</f>
        <v>4.8213552596224878E-3</v>
      </c>
      <c r="T91" s="21">
        <f t="shared" si="165"/>
        <v>5.7402495405195512E-3</v>
      </c>
      <c r="U91" s="191">
        <f>J91/J94</f>
        <v>6.2131729156877404E-3</v>
      </c>
      <c r="V91" s="192">
        <f t="shared" ref="V91" si="166">K91/K94</f>
        <v>6.3970697560331424E-3</v>
      </c>
      <c r="W91" s="193">
        <f t="shared" ref="W91" si="167">L91/L94</f>
        <v>8.0548098502383602E-3</v>
      </c>
      <c r="Y91" s="102">
        <f t="shared" si="67"/>
        <v>0.55485153433901524</v>
      </c>
      <c r="Z91" s="101">
        <f t="shared" si="68"/>
        <v>0.16577400942052178</v>
      </c>
    </row>
    <row r="92" spans="1:26" ht="19.5" customHeight="1" x14ac:dyDescent="0.25">
      <c r="A92" s="24"/>
      <c r="B92" t="s">
        <v>36</v>
      </c>
      <c r="C92" s="10">
        <v>3363918</v>
      </c>
      <c r="D92" s="11">
        <v>4425759</v>
      </c>
      <c r="E92" s="11">
        <v>6896252</v>
      </c>
      <c r="F92" s="35">
        <v>5370912</v>
      </c>
      <c r="G92" s="35">
        <v>2279028</v>
      </c>
      <c r="H92" s="35">
        <v>2016613</v>
      </c>
      <c r="I92" s="35">
        <v>2968713.8839999991</v>
      </c>
      <c r="J92" s="12">
        <v>3303733.3920000005</v>
      </c>
      <c r="K92" s="11">
        <v>2360524.372</v>
      </c>
      <c r="L92" s="161">
        <v>4285555.2379999999</v>
      </c>
      <c r="N92" s="77">
        <f>C92/C91</f>
        <v>0.86392824187087658</v>
      </c>
      <c r="O92" s="18">
        <f>D92/D91</f>
        <v>0.87208276764408577</v>
      </c>
      <c r="P92" s="18">
        <f>E92/E91</f>
        <v>0.91605796511588522</v>
      </c>
      <c r="Q92" s="18">
        <f>F92/F91</f>
        <v>0.88187247038347549</v>
      </c>
      <c r="R92" s="18">
        <f>G92/G91</f>
        <v>0.77778835748065189</v>
      </c>
      <c r="S92" s="18">
        <f t="shared" ref="S92:T92" si="168">H92/H91</f>
        <v>0.72125495980297416</v>
      </c>
      <c r="T92" s="18">
        <f t="shared" si="168"/>
        <v>0.72776225505297798</v>
      </c>
      <c r="U92" s="194">
        <f>J92/J91</f>
        <v>0.70774417771494036</v>
      </c>
      <c r="V92" s="195">
        <f t="shared" ref="V92" si="169">K92/K91</f>
        <v>0.68832494378816889</v>
      </c>
      <c r="W92" s="196">
        <f t="shared" ref="W92" si="170">L92/L91</f>
        <v>0.80371706544221344</v>
      </c>
      <c r="Y92" s="103">
        <f t="shared" si="67"/>
        <v>0.81550984553867589</v>
      </c>
      <c r="Z92" s="108">
        <f t="shared" si="68"/>
        <v>11.539212165404455</v>
      </c>
    </row>
    <row r="93" spans="1:26" ht="19.5" customHeight="1" thickBot="1" x14ac:dyDescent="0.3">
      <c r="A93" s="203"/>
      <c r="B93" t="s">
        <v>35</v>
      </c>
      <c r="C93" s="10">
        <v>529829</v>
      </c>
      <c r="D93" s="11">
        <v>649171</v>
      </c>
      <c r="E93" s="11">
        <v>631931</v>
      </c>
      <c r="F93" s="35">
        <v>719438</v>
      </c>
      <c r="G93" s="35">
        <v>651111</v>
      </c>
      <c r="H93" s="35">
        <v>779365</v>
      </c>
      <c r="I93" s="35">
        <v>1110521.9699999995</v>
      </c>
      <c r="J93" s="12">
        <v>1364243.3940000001</v>
      </c>
      <c r="K93" s="11">
        <v>1068850.6539999996</v>
      </c>
      <c r="L93" s="161">
        <v>1046613.7829999995</v>
      </c>
      <c r="N93" s="77">
        <f>C93/C91</f>
        <v>0.13607175812912345</v>
      </c>
      <c r="O93" s="18">
        <f>D93/D91</f>
        <v>0.12791723235591426</v>
      </c>
      <c r="P93" s="18">
        <f>E93/E91</f>
        <v>8.3942034884114794E-2</v>
      </c>
      <c r="Q93" s="18">
        <f>F93/F91</f>
        <v>0.11812752961652451</v>
      </c>
      <c r="R93" s="18">
        <f>G93/G91</f>
        <v>0.22221164251934805</v>
      </c>
      <c r="S93" s="18">
        <f t="shared" ref="S93:T93" si="171">H93/H91</f>
        <v>0.2787450401970259</v>
      </c>
      <c r="T93" s="18">
        <f t="shared" si="171"/>
        <v>0.27223774494702213</v>
      </c>
      <c r="U93" s="194">
        <f>J93/J91</f>
        <v>0.29225582228505964</v>
      </c>
      <c r="V93" s="195">
        <f t="shared" ref="V93" si="172">K93/K91</f>
        <v>0.31167505621183111</v>
      </c>
      <c r="W93" s="196">
        <f t="shared" ref="W93" si="173">L93/L91</f>
        <v>0.1962829345577865</v>
      </c>
      <c r="Y93" s="103">
        <f t="shared" si="67"/>
        <v>-2.0804469657928624E-2</v>
      </c>
      <c r="Z93" s="106">
        <f t="shared" si="68"/>
        <v>-11.539212165404461</v>
      </c>
    </row>
    <row r="94" spans="1:26" ht="19.5" customHeight="1" thickBot="1" x14ac:dyDescent="0.3">
      <c r="A94" s="479" t="s">
        <v>20</v>
      </c>
      <c r="B94" s="490"/>
      <c r="C94" s="215">
        <v>522010069</v>
      </c>
      <c r="D94" s="216">
        <v>577728402</v>
      </c>
      <c r="E94" s="211">
        <f t="shared" ref="E94:J94" si="174">E55+E58+E61+E64+E67+E70+E73+E76+E79+E82+E85+E88+E91</f>
        <v>623355917</v>
      </c>
      <c r="F94" s="211">
        <f t="shared" si="174"/>
        <v>683536290</v>
      </c>
      <c r="G94" s="211">
        <f t="shared" ref="G94" si="175">G55+G58+G61+G64+G67+G70+G73+G76+G79+G82+G85+G88+G91</f>
        <v>538247322</v>
      </c>
      <c r="H94" s="211">
        <f t="shared" si="174"/>
        <v>579915366</v>
      </c>
      <c r="I94" s="211">
        <f t="shared" ref="I94" si="176">I55+I58+I61+I64+I67+I70+I73+I76+I79+I82+I85+I88+I91</f>
        <v>710637373.02800012</v>
      </c>
      <c r="J94" s="211">
        <f t="shared" si="174"/>
        <v>751303214.85400009</v>
      </c>
      <c r="K94" s="205">
        <f t="shared" ref="K94:L94" si="177">K55+K58+K61+K64+K67+K70+K73+K76+K79+K82+K85+K88+K91</f>
        <v>536085294.79699993</v>
      </c>
      <c r="L94" s="220">
        <f t="shared" si="177"/>
        <v>661985710.41900003</v>
      </c>
      <c r="N94" s="208">
        <f t="shared" ref="N94" si="178">N55+N58+N61+N64+N67+N70+N73+N76+N79+N82+N85+N88+N91</f>
        <v>0.99999999999999989</v>
      </c>
      <c r="O94" s="209">
        <f t="shared" ref="O94:P94" si="179">O55+O58+O61+O64+O67+O70+O73+O76+O79+O82+O85+O88+O91</f>
        <v>1</v>
      </c>
      <c r="P94" s="209">
        <f t="shared" si="179"/>
        <v>1</v>
      </c>
      <c r="Q94" s="209">
        <f t="shared" ref="Q94:S94" si="180">Q55+Q58+Q61+Q64+Q67+Q70+Q73+Q76+Q79+Q82+Q85+Q88+Q91</f>
        <v>0.99999999999999989</v>
      </c>
      <c r="R94" s="209">
        <f t="shared" ref="R94" si="181">R55+R58+R61+R64+R67+R70+R73+R76+R79+R82+R85+R88+R91</f>
        <v>0.99999999999999989</v>
      </c>
      <c r="S94" s="209">
        <f t="shared" si="180"/>
        <v>0.99999999999999989</v>
      </c>
      <c r="T94" s="209">
        <f t="shared" ref="T94" si="182">T55+T58+T61+T64+T67+T70+T73+T76+T79+T82+T85+T88+T91</f>
        <v>1</v>
      </c>
      <c r="U94" s="210">
        <f t="shared" ref="U94:W94" si="183">U55+U58+U61+U64+U67+U70+U73+U76+U79+U82+U85+U88+U91</f>
        <v>1</v>
      </c>
      <c r="V94" s="221">
        <f t="shared" si="183"/>
        <v>0.99999999999999989</v>
      </c>
      <c r="W94" s="222">
        <f t="shared" si="183"/>
        <v>0.99999999999999989</v>
      </c>
      <c r="Y94" s="152">
        <f t="shared" si="67"/>
        <v>0.2348514627129904</v>
      </c>
      <c r="Z94" s="155">
        <f t="shared" si="68"/>
        <v>0</v>
      </c>
    </row>
    <row r="95" spans="1:26" ht="19.5" customHeight="1" x14ac:dyDescent="0.25">
      <c r="A95" s="24"/>
      <c r="B95" t="s">
        <v>36</v>
      </c>
      <c r="C95" s="76">
        <f t="shared" ref="C95" si="184">C56+C59+C62+C65+C68+C71+C74+C77+C80+C83+C86+C89+C92</f>
        <v>251533440</v>
      </c>
      <c r="D95" s="11">
        <f t="shared" ref="D95:E95" si="185">D56+D59+D62+D65+D68+D71+D74+D77+D80+D83+D86+D89+D92</f>
        <v>288451381</v>
      </c>
      <c r="E95" s="11">
        <f t="shared" si="185"/>
        <v>313935902</v>
      </c>
      <c r="F95" s="11">
        <f t="shared" ref="F95:G95" si="186">F56+F59+F62+F65+F68+F71+F74+F77+F80+F83+F86+F89+F92</f>
        <v>351270523</v>
      </c>
      <c r="G95" s="11">
        <f t="shared" si="186"/>
        <v>187039707</v>
      </c>
      <c r="H95" s="11">
        <f t="shared" ref="H95:I95" si="187">H56+H59+H62+H65+H68+H71+H74+H77+H80+H83+H86+H89+H92</f>
        <v>187635137</v>
      </c>
      <c r="I95" s="11">
        <f t="shared" si="187"/>
        <v>307927915.57000005</v>
      </c>
      <c r="J95" s="212">
        <f t="shared" ref="J95:L95" si="188">J56+J59+J62+J65+J68+J71+J74+J77+J80+J83+J86+J89+J92</f>
        <v>339244144.7719999</v>
      </c>
      <c r="K95" s="10">
        <f t="shared" si="188"/>
        <v>247945399.17699987</v>
      </c>
      <c r="L95" s="161">
        <f t="shared" si="188"/>
        <v>365863670.20399994</v>
      </c>
      <c r="N95" s="217">
        <f>C95/C94</f>
        <v>0.4818555329437525</v>
      </c>
      <c r="O95" s="195">
        <f>D95/D94</f>
        <v>0.49928544278146808</v>
      </c>
      <c r="P95" s="195">
        <f>E95/E94</f>
        <v>0.50362223801591022</v>
      </c>
      <c r="Q95" s="195">
        <f>F95/F94</f>
        <v>0.51390179005711611</v>
      </c>
      <c r="R95" s="195">
        <f>G95/G94</f>
        <v>0.3474977010661281</v>
      </c>
      <c r="S95" s="195">
        <f t="shared" ref="S95:T95" si="189">H95/H94</f>
        <v>0.32355607042148976</v>
      </c>
      <c r="T95" s="195">
        <f t="shared" si="189"/>
        <v>0.43331230140335902</v>
      </c>
      <c r="U95" s="204">
        <f t="shared" ref="U95" si="190">J95/J94</f>
        <v>0.45154091991729972</v>
      </c>
      <c r="V95" s="218">
        <f t="shared" ref="V95" si="191">K95/K94</f>
        <v>0.4625110996019573</v>
      </c>
      <c r="W95" s="196">
        <f t="shared" ref="W95" si="192">L95/L94</f>
        <v>0.55267608415962433</v>
      </c>
      <c r="Y95" s="103">
        <f t="shared" si="67"/>
        <v>0.47558160554058998</v>
      </c>
      <c r="Z95" s="108">
        <f t="shared" si="68"/>
        <v>9.0164984557667029</v>
      </c>
    </row>
    <row r="96" spans="1:26" ht="19.5" customHeight="1" thickBot="1" x14ac:dyDescent="0.3">
      <c r="A96" s="31"/>
      <c r="B96" s="25" t="s">
        <v>35</v>
      </c>
      <c r="C96" s="214">
        <f t="shared" ref="C96" si="193">C57+C60+C63+C66+C69+C72+C75+C78+C81+C84+C87+C90+C93</f>
        <v>270476629</v>
      </c>
      <c r="D96" s="33">
        <f t="shared" ref="D96:E96" si="194">D57+D60+D63+D66+D69+D72+D75+D78+D81+D84+D87+D90+D93</f>
        <v>289277021</v>
      </c>
      <c r="E96" s="33">
        <f t="shared" si="194"/>
        <v>309420015</v>
      </c>
      <c r="F96" s="33">
        <f t="shared" ref="F96:G96" si="195">F57+F60+F63+F66+F69+F72+F75+F78+F81+F84+F87+F90+F93</f>
        <v>332265767</v>
      </c>
      <c r="G96" s="33">
        <f t="shared" si="195"/>
        <v>351207615</v>
      </c>
      <c r="H96" s="33">
        <f t="shared" ref="H96:I96" si="196">H57+H60+H63+H66+H69+H72+H75+H78+H81+H84+H87+H90+H93</f>
        <v>392280229</v>
      </c>
      <c r="I96" s="33">
        <f t="shared" si="196"/>
        <v>402709457.45800006</v>
      </c>
      <c r="J96" s="213">
        <f t="shared" ref="J96:L96" si="197">J57+J60+J63+J66+J69+J72+J75+J78+J81+J84+J87+J90+J93</f>
        <v>412059070.08200014</v>
      </c>
      <c r="K96" s="32">
        <f t="shared" si="197"/>
        <v>288139895.62000006</v>
      </c>
      <c r="L96" s="162">
        <f t="shared" si="197"/>
        <v>296122040.21499997</v>
      </c>
      <c r="M96" s="219"/>
      <c r="N96" s="206">
        <f>C96/C94</f>
        <v>0.5181444670562475</v>
      </c>
      <c r="O96" s="207">
        <f>D96/D94</f>
        <v>0.50071455721853186</v>
      </c>
      <c r="P96" s="207">
        <f>E96/E94</f>
        <v>0.49637776198408973</v>
      </c>
      <c r="Q96" s="207">
        <f>F96/F94</f>
        <v>0.48609820994288394</v>
      </c>
      <c r="R96" s="207">
        <f>G96/G94</f>
        <v>0.6525022989338719</v>
      </c>
      <c r="S96" s="207">
        <f t="shared" ref="S96:T96" si="198">H96/H94</f>
        <v>0.67644392957851029</v>
      </c>
      <c r="T96" s="207">
        <f t="shared" si="198"/>
        <v>0.56668769859664103</v>
      </c>
      <c r="U96" s="197">
        <f t="shared" ref="U96" si="199">J96/J94</f>
        <v>0.54845908008270017</v>
      </c>
      <c r="V96" s="199">
        <f t="shared" ref="V96" si="200">K96/K94</f>
        <v>0.53748890039804276</v>
      </c>
      <c r="W96" s="198">
        <f t="shared" ref="W96" si="201">L96/L94</f>
        <v>0.44732391584037551</v>
      </c>
      <c r="X96" s="219"/>
      <c r="Y96" s="105">
        <f t="shared" si="67"/>
        <v>2.7702323476672563E-2</v>
      </c>
      <c r="Z96" s="106">
        <f t="shared" si="68"/>
        <v>-9.0164984557667243</v>
      </c>
    </row>
    <row r="99" spans="1:14" x14ac:dyDescent="0.25">
      <c r="A99" s="1" t="s">
        <v>26</v>
      </c>
      <c r="N99" s="1" t="str">
        <f>Y3</f>
        <v>VARIAÇÃO (JAN-SET)</v>
      </c>
    </row>
    <row r="100" spans="1:14" ht="15.75" thickBot="1" x14ac:dyDescent="0.3"/>
    <row r="101" spans="1:14" ht="24" customHeight="1" x14ac:dyDescent="0.25">
      <c r="A101" s="479" t="s">
        <v>25</v>
      </c>
      <c r="B101" s="490"/>
      <c r="C101" s="481">
        <v>2016</v>
      </c>
      <c r="D101" s="460">
        <v>2017</v>
      </c>
      <c r="E101" s="460">
        <v>2018</v>
      </c>
      <c r="F101" s="460">
        <v>2019</v>
      </c>
      <c r="G101" s="460">
        <v>2020</v>
      </c>
      <c r="H101" s="460">
        <v>2021</v>
      </c>
      <c r="I101" s="460">
        <v>2022</v>
      </c>
      <c r="J101" s="471">
        <v>2023</v>
      </c>
      <c r="K101" s="466" t="str">
        <f>K5</f>
        <v>janeiro - setembro</v>
      </c>
      <c r="L101" s="467"/>
      <c r="N101" s="473" t="s">
        <v>89</v>
      </c>
    </row>
    <row r="102" spans="1:14" ht="20.25" customHeight="1" thickBot="1" x14ac:dyDescent="0.3">
      <c r="A102" s="491"/>
      <c r="B102" s="492"/>
      <c r="C102" s="493"/>
      <c r="D102" s="468"/>
      <c r="E102" s="468"/>
      <c r="F102" s="468"/>
      <c r="G102" s="468"/>
      <c r="H102" s="468"/>
      <c r="I102" s="468"/>
      <c r="J102" s="497"/>
      <c r="K102" s="166">
        <v>2023</v>
      </c>
      <c r="L102" s="168">
        <v>2024</v>
      </c>
      <c r="N102" s="474"/>
    </row>
    <row r="103" spans="1:14" ht="20.100000000000001" customHeight="1" thickBot="1" x14ac:dyDescent="0.3">
      <c r="A103" s="5" t="s">
        <v>10</v>
      </c>
      <c r="B103" s="6"/>
      <c r="C103" s="39">
        <f>C55/C7</f>
        <v>4.4284264738846284</v>
      </c>
      <c r="D103" s="151">
        <f t="shared" ref="D103:L103" si="202">D55/D7</f>
        <v>4.6757027816022907</v>
      </c>
      <c r="E103" s="151">
        <f t="shared" si="202"/>
        <v>4.7856998097440906</v>
      </c>
      <c r="F103" s="151">
        <f t="shared" ref="F103:G122" si="203">F55/F7</f>
        <v>4.8555469169707486</v>
      </c>
      <c r="G103" s="151">
        <f t="shared" si="203"/>
        <v>4.2096385053430767</v>
      </c>
      <c r="H103" s="151">
        <f t="shared" ref="H103:I103" si="204">H55/H7</f>
        <v>4.2433703704684378</v>
      </c>
      <c r="I103" s="151">
        <f t="shared" si="204"/>
        <v>4.9298755604038025</v>
      </c>
      <c r="J103" s="135">
        <f t="shared" si="202"/>
        <v>5.4504308222703006</v>
      </c>
      <c r="K103" s="151">
        <f t="shared" si="202"/>
        <v>5.3551467070487044</v>
      </c>
      <c r="L103" s="163">
        <f t="shared" si="202"/>
        <v>6.53133733560436</v>
      </c>
      <c r="N103" s="23">
        <f>(L103-K103)/K103</f>
        <v>0.21963742412649429</v>
      </c>
    </row>
    <row r="104" spans="1:14" ht="20.100000000000001" customHeight="1" x14ac:dyDescent="0.25">
      <c r="A104" s="24"/>
      <c r="B104" t="s">
        <v>36</v>
      </c>
      <c r="C104" s="40">
        <f t="shared" ref="C104:L104" si="205">C56/C8</f>
        <v>8.3407750570927028</v>
      </c>
      <c r="D104" s="28">
        <f t="shared" si="205"/>
        <v>8.3926113663102786</v>
      </c>
      <c r="E104" s="28">
        <f t="shared" si="205"/>
        <v>8.7688624445989944</v>
      </c>
      <c r="F104" s="28">
        <f t="shared" si="203"/>
        <v>8.861632720002369</v>
      </c>
      <c r="G104" s="28">
        <f t="shared" si="203"/>
        <v>8.7098588037958002</v>
      </c>
      <c r="H104" s="28">
        <f t="shared" ref="H104:I104" si="206">H56/H8</f>
        <v>8.7108279571319205</v>
      </c>
      <c r="I104" s="28">
        <f t="shared" si="206"/>
        <v>9.5205464162360762</v>
      </c>
      <c r="J104" s="136">
        <f t="shared" si="205"/>
        <v>10.51527342995608</v>
      </c>
      <c r="K104" s="28">
        <f t="shared" si="205"/>
        <v>10.426791942274537</v>
      </c>
      <c r="L104" s="164">
        <f t="shared" si="205"/>
        <v>11.953069525483059</v>
      </c>
      <c r="N104" s="30">
        <f t="shared" ref="N104:N144" si="207">(L104-K104)/K104</f>
        <v>0.14638036240277891</v>
      </c>
    </row>
    <row r="105" spans="1:14" ht="20.100000000000001" customHeight="1" thickBot="1" x14ac:dyDescent="0.3">
      <c r="A105" s="24"/>
      <c r="B105" t="s">
        <v>35</v>
      </c>
      <c r="C105" s="40">
        <f t="shared" ref="C105:L105" si="208">C57/C9</f>
        <v>3.1072184101681737</v>
      </c>
      <c r="D105" s="28">
        <f t="shared" si="208"/>
        <v>3.1804030646425181</v>
      </c>
      <c r="E105" s="28">
        <f t="shared" si="208"/>
        <v>3.2743204425841306</v>
      </c>
      <c r="F105" s="28">
        <f t="shared" si="203"/>
        <v>3.2864474761518645</v>
      </c>
      <c r="G105" s="28">
        <f t="shared" si="203"/>
        <v>3.2743548290191482</v>
      </c>
      <c r="H105" s="28">
        <f t="shared" ref="H105:I105" si="209">H57/H9</f>
        <v>3.3284059883369497</v>
      </c>
      <c r="I105" s="28">
        <f t="shared" si="209"/>
        <v>3.5165458086104544</v>
      </c>
      <c r="J105" s="136">
        <f t="shared" si="208"/>
        <v>3.7140873890733657</v>
      </c>
      <c r="K105" s="28">
        <f t="shared" si="208"/>
        <v>3.7005950430678887</v>
      </c>
      <c r="L105" s="164">
        <f t="shared" si="208"/>
        <v>3.8364172371709828</v>
      </c>
      <c r="N105" s="30">
        <f t="shared" si="207"/>
        <v>3.6702798474943114E-2</v>
      </c>
    </row>
    <row r="106" spans="1:14" ht="20.100000000000001" customHeight="1" thickBot="1" x14ac:dyDescent="0.3">
      <c r="A106" s="5" t="s">
        <v>17</v>
      </c>
      <c r="B106" s="6"/>
      <c r="C106" s="39">
        <f t="shared" ref="C106:L106" si="210">C58/C10</f>
        <v>4.5605208350719852</v>
      </c>
      <c r="D106" s="151">
        <f t="shared" si="210"/>
        <v>5.2979740105632986</v>
      </c>
      <c r="E106" s="151">
        <f t="shared" si="210"/>
        <v>5.4536789402752657</v>
      </c>
      <c r="F106" s="151">
        <f t="shared" si="203"/>
        <v>6.4971067216215594</v>
      </c>
      <c r="G106" s="151">
        <f t="shared" si="203"/>
        <v>6.3082842651431239</v>
      </c>
      <c r="H106" s="151">
        <f t="shared" ref="H106:I106" si="211">H58/H10</f>
        <v>6.1706281691180669</v>
      </c>
      <c r="I106" s="151">
        <f t="shared" si="211"/>
        <v>6.4937532232976549</v>
      </c>
      <c r="J106" s="135">
        <f t="shared" si="210"/>
        <v>7.4013828982389649</v>
      </c>
      <c r="K106" s="151">
        <f t="shared" si="210"/>
        <v>6.8852528726653439</v>
      </c>
      <c r="L106" s="163">
        <f t="shared" si="210"/>
        <v>9.2388273953189941</v>
      </c>
      <c r="N106" s="23">
        <f t="shared" si="207"/>
        <v>0.34182833458410949</v>
      </c>
    </row>
    <row r="107" spans="1:14" ht="20.100000000000001" customHeight="1" x14ac:dyDescent="0.25">
      <c r="A107" s="24"/>
      <c r="B107" t="s">
        <v>36</v>
      </c>
      <c r="C107" s="40">
        <f t="shared" ref="C107:L107" si="212">C59/C11</f>
        <v>5.2730976957792945</v>
      </c>
      <c r="D107" s="28">
        <f t="shared" si="212"/>
        <v>6.1131859492436869</v>
      </c>
      <c r="E107" s="28">
        <f t="shared" si="212"/>
        <v>5.6729808754556217</v>
      </c>
      <c r="F107" s="28">
        <f t="shared" si="203"/>
        <v>6.9424964576496411</v>
      </c>
      <c r="G107" s="28">
        <f t="shared" si="203"/>
        <v>6.4647493741631248</v>
      </c>
      <c r="H107" s="28">
        <f t="shared" ref="H107:I107" si="213">H59/H11</f>
        <v>5.5641234748813355</v>
      </c>
      <c r="I107" s="28">
        <f t="shared" si="213"/>
        <v>5.7308506287377039</v>
      </c>
      <c r="J107" s="136">
        <f t="shared" si="212"/>
        <v>6.7056751504907828</v>
      </c>
      <c r="K107" s="28">
        <f t="shared" si="212"/>
        <v>6.2803798109949511</v>
      </c>
      <c r="L107" s="164">
        <f t="shared" si="212"/>
        <v>9.6029218747044176</v>
      </c>
      <c r="N107" s="30">
        <f t="shared" si="207"/>
        <v>0.5290352118342827</v>
      </c>
    </row>
    <row r="108" spans="1:14" ht="20.100000000000001" customHeight="1" thickBot="1" x14ac:dyDescent="0.3">
      <c r="A108" s="24"/>
      <c r="B108" t="s">
        <v>35</v>
      </c>
      <c r="C108" s="40">
        <f t="shared" ref="C108:L108" si="214">C60/C12</f>
        <v>3.0683299669482187</v>
      </c>
      <c r="D108" s="28">
        <f t="shared" si="214"/>
        <v>3.4523042163670796</v>
      </c>
      <c r="E108" s="28">
        <f t="shared" si="214"/>
        <v>4.9327896800144559</v>
      </c>
      <c r="F108" s="28">
        <f t="shared" si="203"/>
        <v>5.4892722757062522</v>
      </c>
      <c r="G108" s="28">
        <f t="shared" si="203"/>
        <v>6.1064703183012803</v>
      </c>
      <c r="H108" s="28">
        <f t="shared" ref="H108:I108" si="215">H60/H12</f>
        <v>6.8455806236617081</v>
      </c>
      <c r="I108" s="28">
        <f t="shared" si="215"/>
        <v>7.9159288711070124</v>
      </c>
      <c r="J108" s="136">
        <f t="shared" si="214"/>
        <v>8.548398170966502</v>
      </c>
      <c r="K108" s="28">
        <f t="shared" si="214"/>
        <v>8.0280823816808802</v>
      </c>
      <c r="L108" s="164">
        <f t="shared" si="214"/>
        <v>8.7522869650579427</v>
      </c>
      <c r="N108" s="30">
        <f t="shared" si="207"/>
        <v>9.0208912782162073E-2</v>
      </c>
    </row>
    <row r="109" spans="1:14" ht="20.100000000000001" customHeight="1" thickBot="1" x14ac:dyDescent="0.3">
      <c r="A109" s="5" t="s">
        <v>14</v>
      </c>
      <c r="B109" s="6"/>
      <c r="C109" s="39">
        <f t="shared" ref="C109:L109" si="216">C61/C13</f>
        <v>7.1257605298372049</v>
      </c>
      <c r="D109" s="151">
        <f t="shared" si="216"/>
        <v>7.7304463913273862</v>
      </c>
      <c r="E109" s="151">
        <f t="shared" si="216"/>
        <v>8.490370157118889</v>
      </c>
      <c r="F109" s="151">
        <f t="shared" si="203"/>
        <v>9.6136950596966457</v>
      </c>
      <c r="G109" s="151">
        <f t="shared" si="203"/>
        <v>8.2568996585562786</v>
      </c>
      <c r="H109" s="151">
        <f t="shared" ref="H109:I109" si="217">H61/H13</f>
        <v>8.2317228300198551</v>
      </c>
      <c r="I109" s="151">
        <f t="shared" si="217"/>
        <v>9.3616959214298223</v>
      </c>
      <c r="J109" s="135">
        <f t="shared" si="216"/>
        <v>9.5987192835762549</v>
      </c>
      <c r="K109" s="151">
        <f t="shared" si="216"/>
        <v>9.5892608261733265</v>
      </c>
      <c r="L109" s="163">
        <f t="shared" si="216"/>
        <v>10.660761203741851</v>
      </c>
      <c r="N109" s="23">
        <f t="shared" si="207"/>
        <v>0.11173962174893885</v>
      </c>
    </row>
    <row r="110" spans="1:14" ht="20.100000000000001" customHeight="1" x14ac:dyDescent="0.25">
      <c r="A110" s="24"/>
      <c r="B110" t="s">
        <v>36</v>
      </c>
      <c r="C110" s="40">
        <f t="shared" ref="C110:L110" si="218">C62/C14</f>
        <v>13.142143378334337</v>
      </c>
      <c r="D110" s="28">
        <f t="shared" si="218"/>
        <v>14.005606159422275</v>
      </c>
      <c r="E110" s="28">
        <f t="shared" si="218"/>
        <v>15.710852034383059</v>
      </c>
      <c r="F110" s="28">
        <f t="shared" si="203"/>
        <v>16.516943049386594</v>
      </c>
      <c r="G110" s="28">
        <f t="shared" si="203"/>
        <v>16.82118789067847</v>
      </c>
      <c r="H110" s="28">
        <f t="shared" ref="H110:I110" si="219">H62/H14</f>
        <v>16.08776306488986</v>
      </c>
      <c r="I110" s="28">
        <f t="shared" si="219"/>
        <v>16.892501848419791</v>
      </c>
      <c r="J110" s="136">
        <f t="shared" si="218"/>
        <v>17.108639595632017</v>
      </c>
      <c r="K110" s="28">
        <f t="shared" si="218"/>
        <v>17.072336331362624</v>
      </c>
      <c r="L110" s="164">
        <f t="shared" si="218"/>
        <v>17.701962298893697</v>
      </c>
      <c r="N110" s="30">
        <f t="shared" si="207"/>
        <v>3.6879894778925053E-2</v>
      </c>
    </row>
    <row r="111" spans="1:14" ht="20.100000000000001" customHeight="1" thickBot="1" x14ac:dyDescent="0.3">
      <c r="A111" s="24"/>
      <c r="B111" t="s">
        <v>35</v>
      </c>
      <c r="C111" s="40">
        <f t="shared" ref="C111:L111" si="220">C63/C15</f>
        <v>4.6082630427651941</v>
      </c>
      <c r="D111" s="28">
        <f t="shared" si="220"/>
        <v>4.758014830125072</v>
      </c>
      <c r="E111" s="28">
        <f t="shared" si="220"/>
        <v>5.2158887373037963</v>
      </c>
      <c r="F111" s="28">
        <f t="shared" si="203"/>
        <v>5.8826120227282956</v>
      </c>
      <c r="G111" s="28">
        <f t="shared" si="203"/>
        <v>5.9330299758527998</v>
      </c>
      <c r="H111" s="28">
        <f t="shared" ref="H111:I111" si="221">H63/H15</f>
        <v>6.1938970060852334</v>
      </c>
      <c r="I111" s="28">
        <f t="shared" si="221"/>
        <v>6.4172644011769302</v>
      </c>
      <c r="J111" s="136">
        <f t="shared" si="220"/>
        <v>6.5988866311879359</v>
      </c>
      <c r="K111" s="28">
        <f t="shared" si="220"/>
        <v>6.4238966479344128</v>
      </c>
      <c r="L111" s="164">
        <f t="shared" si="220"/>
        <v>6.62151798002873</v>
      </c>
      <c r="N111" s="30">
        <f t="shared" si="207"/>
        <v>3.0763466930599174E-2</v>
      </c>
    </row>
    <row r="112" spans="1:14" ht="20.100000000000001" customHeight="1" thickBot="1" x14ac:dyDescent="0.3">
      <c r="A112" s="5" t="s">
        <v>8</v>
      </c>
      <c r="B112" s="6"/>
      <c r="C112" s="39">
        <f t="shared" ref="C112:E112" si="222">C64/C16</f>
        <v>3.5011749527715064</v>
      </c>
      <c r="D112" s="151">
        <f t="shared" si="222"/>
        <v>2.6659959758551306</v>
      </c>
      <c r="E112" s="151">
        <f t="shared" si="222"/>
        <v>2.6054427545742298</v>
      </c>
      <c r="F112" s="151">
        <f t="shared" si="203"/>
        <v>2.2210337066591532</v>
      </c>
      <c r="G112" s="151">
        <f t="shared" si="203"/>
        <v>2.3451729345858459</v>
      </c>
      <c r="H112" s="151"/>
      <c r="I112" s="151"/>
      <c r="J112" s="135"/>
      <c r="K112" s="151"/>
      <c r="L112" s="163"/>
      <c r="N112" s="23"/>
    </row>
    <row r="113" spans="1:14" ht="20.100000000000001" customHeight="1" x14ac:dyDescent="0.25">
      <c r="A113" s="24"/>
      <c r="B113" t="s">
        <v>36</v>
      </c>
      <c r="C113" s="40">
        <f t="shared" ref="C113:E113" si="223">C65/C17</f>
        <v>6.3988203266787655</v>
      </c>
      <c r="D113" s="28">
        <f t="shared" si="223"/>
        <v>3.142810838843511</v>
      </c>
      <c r="E113" s="28">
        <f t="shared" si="223"/>
        <v>3.4584985053288277</v>
      </c>
      <c r="F113" s="28">
        <f t="shared" si="203"/>
        <v>2.8007500021904268</v>
      </c>
      <c r="G113" s="28">
        <f t="shared" si="203"/>
        <v>3.0593498746433818</v>
      </c>
      <c r="H113" s="28"/>
      <c r="I113" s="28"/>
      <c r="J113" s="136"/>
      <c r="K113" s="28"/>
      <c r="L113" s="164"/>
      <c r="N113" s="30"/>
    </row>
    <row r="114" spans="1:14" ht="20.100000000000001" customHeight="1" thickBot="1" x14ac:dyDescent="0.3">
      <c r="A114" s="203"/>
      <c r="B114" t="s">
        <v>35</v>
      </c>
      <c r="C114" s="40">
        <f t="shared" ref="C114:E114" si="224">C66/C18</f>
        <v>1.8313554028732042</v>
      </c>
      <c r="D114" s="28">
        <f t="shared" si="224"/>
        <v>2.1490453320838703</v>
      </c>
      <c r="E114" s="28">
        <f t="shared" si="224"/>
        <v>1.8330268616317045</v>
      </c>
      <c r="F114" s="28">
        <f t="shared" si="203"/>
        <v>1.8614387112903401</v>
      </c>
      <c r="G114" s="28">
        <f t="shared" si="203"/>
        <v>2.1099038803844783</v>
      </c>
      <c r="H114" s="28"/>
      <c r="I114" s="28"/>
      <c r="J114" s="136"/>
      <c r="K114" s="28"/>
      <c r="L114" s="164"/>
      <c r="N114" s="30"/>
    </row>
    <row r="115" spans="1:14" ht="20.100000000000001" customHeight="1" thickBot="1" x14ac:dyDescent="0.3">
      <c r="A115" s="5" t="s">
        <v>15</v>
      </c>
      <c r="B115" s="6"/>
      <c r="C115" s="39">
        <f t="shared" ref="C115:L115" si="225">C67/C19</f>
        <v>10.028136994390316</v>
      </c>
      <c r="D115" s="151">
        <f t="shared" si="225"/>
        <v>6.7565890903751562</v>
      </c>
      <c r="E115" s="151">
        <f t="shared" si="225"/>
        <v>7.4121746431570106</v>
      </c>
      <c r="F115" s="151">
        <f t="shared" si="203"/>
        <v>8.079265819361817</v>
      </c>
      <c r="G115" s="151">
        <f t="shared" si="203"/>
        <v>8.3095723762794709</v>
      </c>
      <c r="H115" s="151">
        <f t="shared" ref="H115:I115" si="226">H67/H19</f>
        <v>7.0151195176445382</v>
      </c>
      <c r="I115" s="151">
        <f t="shared" si="226"/>
        <v>8.2168874194901615</v>
      </c>
      <c r="J115" s="135">
        <f t="shared" si="225"/>
        <v>9.4293451806950905</v>
      </c>
      <c r="K115" s="151">
        <f t="shared" si="225"/>
        <v>9.3766028998567705</v>
      </c>
      <c r="L115" s="163">
        <f t="shared" si="225"/>
        <v>10.316794947973525</v>
      </c>
      <c r="N115" s="23">
        <f t="shared" si="207"/>
        <v>0.10027000803575849</v>
      </c>
    </row>
    <row r="116" spans="1:14" ht="20.100000000000001" customHeight="1" x14ac:dyDescent="0.25">
      <c r="A116" s="24"/>
      <c r="B116" t="s">
        <v>36</v>
      </c>
      <c r="C116" s="40">
        <f t="shared" ref="C116:L116" si="227">C68/C20</f>
        <v>13.75466297322253</v>
      </c>
      <c r="D116" s="28">
        <f t="shared" si="227"/>
        <v>10.495685902002691</v>
      </c>
      <c r="E116" s="28">
        <f t="shared" si="227"/>
        <v>12.950920856147336</v>
      </c>
      <c r="F116" s="28">
        <f t="shared" si="203"/>
        <v>10.068164450557848</v>
      </c>
      <c r="G116" s="28">
        <f t="shared" si="203"/>
        <v>9.1511891531451433</v>
      </c>
      <c r="H116" s="28">
        <f t="shared" ref="H116:I116" si="228">H68/H20</f>
        <v>8.5774050780340083</v>
      </c>
      <c r="I116" s="28">
        <f t="shared" si="228"/>
        <v>9.5031162698320664</v>
      </c>
      <c r="J116" s="136">
        <f t="shared" si="227"/>
        <v>10.266763361976386</v>
      </c>
      <c r="K116" s="28">
        <f t="shared" si="227"/>
        <v>10.250234978679881</v>
      </c>
      <c r="L116" s="164">
        <f t="shared" si="227"/>
        <v>11.653109997754516</v>
      </c>
      <c r="N116" s="30">
        <f t="shared" si="207"/>
        <v>0.1368627179759844</v>
      </c>
    </row>
    <row r="117" spans="1:14" ht="20.100000000000001" customHeight="1" thickBot="1" x14ac:dyDescent="0.3">
      <c r="A117" s="203"/>
      <c r="B117" t="s">
        <v>35</v>
      </c>
      <c r="C117" s="40">
        <f t="shared" ref="C117:L117" si="229">C69/C21</f>
        <v>3.4174447174447176</v>
      </c>
      <c r="D117" s="28">
        <f t="shared" si="229"/>
        <v>3.5232390991854334</v>
      </c>
      <c r="E117" s="28">
        <f t="shared" si="229"/>
        <v>3.3732123411978221</v>
      </c>
      <c r="F117" s="28">
        <f t="shared" si="203"/>
        <v>4.1576092415871422</v>
      </c>
      <c r="G117" s="28">
        <f t="shared" si="203"/>
        <v>4.2929882253102791</v>
      </c>
      <c r="H117" s="28">
        <f t="shared" ref="H117:I117" si="230">H69/H21</f>
        <v>4.0231084939329049</v>
      </c>
      <c r="I117" s="28">
        <f t="shared" si="230"/>
        <v>4.6093134805722977</v>
      </c>
      <c r="J117" s="136">
        <f t="shared" si="229"/>
        <v>6.7570336770938093</v>
      </c>
      <c r="K117" s="28">
        <f t="shared" si="229"/>
        <v>6.5761454621440141</v>
      </c>
      <c r="L117" s="164">
        <f t="shared" si="229"/>
        <v>6.3312527321498937</v>
      </c>
      <c r="N117" s="30">
        <f t="shared" si="207"/>
        <v>-3.7239554903987518E-2</v>
      </c>
    </row>
    <row r="118" spans="1:14" ht="20.100000000000001" customHeight="1" thickBot="1" x14ac:dyDescent="0.3">
      <c r="A118" s="5" t="s">
        <v>18</v>
      </c>
      <c r="B118" s="6"/>
      <c r="C118" s="39">
        <f t="shared" ref="C118:L118" si="231">C70/C22</f>
        <v>2.5565231547833585</v>
      </c>
      <c r="D118" s="151">
        <f t="shared" si="231"/>
        <v>3.3287498623254157</v>
      </c>
      <c r="E118" s="151">
        <f t="shared" si="231"/>
        <v>3.2278217788349703</v>
      </c>
      <c r="F118" s="151">
        <f t="shared" si="203"/>
        <v>3.3963630686523398</v>
      </c>
      <c r="G118" s="151">
        <f t="shared" si="203"/>
        <v>3.9098788122451325</v>
      </c>
      <c r="H118" s="151">
        <f t="shared" ref="H118:I118" si="232">H70/H22</f>
        <v>5.4860148948133372</v>
      </c>
      <c r="I118" s="151">
        <f t="shared" si="232"/>
        <v>7.7654694524920149</v>
      </c>
      <c r="J118" s="135">
        <f t="shared" si="231"/>
        <v>6.7256447524138938</v>
      </c>
      <c r="K118" s="151">
        <f t="shared" si="231"/>
        <v>6.6365627236352891</v>
      </c>
      <c r="L118" s="163">
        <f t="shared" si="231"/>
        <v>7.69901749329496</v>
      </c>
      <c r="N118" s="23">
        <f t="shared" si="207"/>
        <v>0.16009112154939348</v>
      </c>
    </row>
    <row r="119" spans="1:14" ht="20.100000000000001" customHeight="1" x14ac:dyDescent="0.25">
      <c r="A119" s="24"/>
      <c r="B119" t="s">
        <v>36</v>
      </c>
      <c r="C119" s="40">
        <f t="shared" ref="C119:L119" si="233">C71/C23</f>
        <v>21.465735798703776</v>
      </c>
      <c r="D119" s="28">
        <f t="shared" si="233"/>
        <v>14.720789007092199</v>
      </c>
      <c r="E119" s="28">
        <f t="shared" si="233"/>
        <v>12.061285530956013</v>
      </c>
      <c r="F119" s="28">
        <f t="shared" si="203"/>
        <v>11.294826300496284</v>
      </c>
      <c r="G119" s="28">
        <f t="shared" si="203"/>
        <v>13.343641876226146</v>
      </c>
      <c r="H119" s="28">
        <f t="shared" ref="H119:I119" si="234">H71/H23</f>
        <v>19.202643817056646</v>
      </c>
      <c r="I119" s="28">
        <f t="shared" si="234"/>
        <v>21.300365388691954</v>
      </c>
      <c r="J119" s="136">
        <f t="shared" si="233"/>
        <v>18.774592946179059</v>
      </c>
      <c r="K119" s="28">
        <f t="shared" si="233"/>
        <v>18.264876103261713</v>
      </c>
      <c r="L119" s="164">
        <f t="shared" si="233"/>
        <v>19.659127738855091</v>
      </c>
      <c r="N119" s="30">
        <f t="shared" si="207"/>
        <v>7.6335126923986876E-2</v>
      </c>
    </row>
    <row r="120" spans="1:14" ht="20.100000000000001" customHeight="1" thickBot="1" x14ac:dyDescent="0.3">
      <c r="A120" s="203"/>
      <c r="B120" t="s">
        <v>35</v>
      </c>
      <c r="C120" s="40">
        <f t="shared" ref="C120:L120" si="235">C72/C24</f>
        <v>2.1756047266454122</v>
      </c>
      <c r="D120" s="28">
        <f t="shared" si="235"/>
        <v>2.6124092046803837</v>
      </c>
      <c r="E120" s="28">
        <f t="shared" si="235"/>
        <v>2.3239647922346882</v>
      </c>
      <c r="F120" s="28">
        <f t="shared" si="203"/>
        <v>2.6343167682601587</v>
      </c>
      <c r="G120" s="28">
        <f t="shared" si="203"/>
        <v>3.3748227273187066</v>
      </c>
      <c r="H120" s="28">
        <f t="shared" ref="H120:I120" si="236">H72/H24</f>
        <v>4.4149541795931206</v>
      </c>
      <c r="I120" s="28">
        <f t="shared" si="236"/>
        <v>5.3974552488381873</v>
      </c>
      <c r="J120" s="136">
        <f t="shared" si="235"/>
        <v>5.1155796417206334</v>
      </c>
      <c r="K120" s="28">
        <f t="shared" si="235"/>
        <v>5.0178430369648517</v>
      </c>
      <c r="L120" s="164">
        <f t="shared" si="235"/>
        <v>5.218374481461697</v>
      </c>
      <c r="N120" s="30">
        <f t="shared" si="207"/>
        <v>3.9963674236040081E-2</v>
      </c>
    </row>
    <row r="121" spans="1:14" ht="20.100000000000001" customHeight="1" thickBot="1" x14ac:dyDescent="0.3">
      <c r="A121" s="5" t="s">
        <v>19</v>
      </c>
      <c r="B121" s="6"/>
      <c r="C121" s="39">
        <f t="shared" ref="C121:L121" si="237">C73/C25</f>
        <v>5.3955760221934037</v>
      </c>
      <c r="D121" s="151">
        <f t="shared" si="237"/>
        <v>5.1799325929553977</v>
      </c>
      <c r="E121" s="151">
        <f t="shared" si="237"/>
        <v>4.7635860641355796</v>
      </c>
      <c r="F121" s="151">
        <f t="shared" si="203"/>
        <v>4.9454734137691387</v>
      </c>
      <c r="G121" s="151">
        <f t="shared" si="203"/>
        <v>4.4667948936963802</v>
      </c>
      <c r="H121" s="151">
        <f t="shared" ref="H121:I121" si="238">H73/H25</f>
        <v>4.4946541404210185</v>
      </c>
      <c r="I121" s="151">
        <f t="shared" si="238"/>
        <v>5.5741478215130353</v>
      </c>
      <c r="J121" s="135">
        <f t="shared" si="237"/>
        <v>6.4533089955749325</v>
      </c>
      <c r="K121" s="151">
        <f t="shared" si="237"/>
        <v>6.4410537547482125</v>
      </c>
      <c r="L121" s="163">
        <f t="shared" si="237"/>
        <v>7.501631497898118</v>
      </c>
      <c r="N121" s="23">
        <f t="shared" si="207"/>
        <v>0.16465904237611267</v>
      </c>
    </row>
    <row r="122" spans="1:14" ht="20.100000000000001" customHeight="1" x14ac:dyDescent="0.25">
      <c r="A122" s="24"/>
      <c r="B122" t="s">
        <v>36</v>
      </c>
      <c r="C122" s="40">
        <f t="shared" ref="C122:L122" si="239">C74/C26</f>
        <v>8.5465300809799558</v>
      </c>
      <c r="D122" s="28">
        <f t="shared" si="239"/>
        <v>10.986867547585044</v>
      </c>
      <c r="E122" s="28">
        <f t="shared" si="239"/>
        <v>8.4069324817011086</v>
      </c>
      <c r="F122" s="28">
        <f t="shared" si="203"/>
        <v>8.1401663674342579</v>
      </c>
      <c r="G122" s="28">
        <f t="shared" si="203"/>
        <v>7.8997118247652534</v>
      </c>
      <c r="H122" s="28">
        <f t="shared" ref="H122:I122" si="240">H74/H26</f>
        <v>7.6815972604717064</v>
      </c>
      <c r="I122" s="28">
        <f t="shared" si="240"/>
        <v>10.237680396275858</v>
      </c>
      <c r="J122" s="136">
        <f t="shared" si="239"/>
        <v>12.053718863036519</v>
      </c>
      <c r="K122" s="28">
        <f t="shared" si="239"/>
        <v>11.932560420954655</v>
      </c>
      <c r="L122" s="164">
        <f t="shared" si="239"/>
        <v>14.842577194465974</v>
      </c>
      <c r="N122" s="30">
        <f t="shared" si="207"/>
        <v>0.24387194959441119</v>
      </c>
    </row>
    <row r="123" spans="1:14" ht="20.100000000000001" customHeight="1" thickBot="1" x14ac:dyDescent="0.3">
      <c r="A123" s="203"/>
      <c r="B123" t="s">
        <v>35</v>
      </c>
      <c r="C123" s="40">
        <f t="shared" ref="C123:L123" si="241">C75/C27</f>
        <v>3.0944530831492969</v>
      </c>
      <c r="D123" s="28">
        <f t="shared" si="241"/>
        <v>3.0633340492995158</v>
      </c>
      <c r="E123" s="28">
        <f t="shared" si="241"/>
        <v>3.1628049484462837</v>
      </c>
      <c r="F123" s="28">
        <f t="shared" si="241"/>
        <v>3.3549586599272225</v>
      </c>
      <c r="G123" s="28">
        <f t="shared" si="241"/>
        <v>3.5170287203947286</v>
      </c>
      <c r="H123" s="28">
        <f t="shared" ref="H123:I123" si="242">H75/H27</f>
        <v>3.7201652026273089</v>
      </c>
      <c r="I123" s="28">
        <f t="shared" si="242"/>
        <v>3.824238965023294</v>
      </c>
      <c r="J123" s="136">
        <f t="shared" si="241"/>
        <v>4.1980689964848965</v>
      </c>
      <c r="K123" s="28">
        <f t="shared" si="241"/>
        <v>4.0843227499259696</v>
      </c>
      <c r="L123" s="164">
        <f t="shared" si="241"/>
        <v>4.3060077797554932</v>
      </c>
      <c r="N123" s="30">
        <f t="shared" si="207"/>
        <v>5.4277059723926518E-2</v>
      </c>
    </row>
    <row r="124" spans="1:14" ht="20.100000000000001" customHeight="1" thickBot="1" x14ac:dyDescent="0.3">
      <c r="A124" s="5" t="s">
        <v>83</v>
      </c>
      <c r="B124" s="6"/>
      <c r="C124" s="39">
        <f t="shared" ref="C124:L124" si="243">C76/C28</f>
        <v>5.2504744138606689</v>
      </c>
      <c r="D124" s="151">
        <f t="shared" si="243"/>
        <v>5.4676832997077218</v>
      </c>
      <c r="E124" s="151">
        <f t="shared" si="243"/>
        <v>4.886341132332082</v>
      </c>
      <c r="F124" s="151">
        <f t="shared" si="243"/>
        <v>6.1665436493752672</v>
      </c>
      <c r="G124" s="151">
        <f t="shared" si="243"/>
        <v>6.0749069674512794</v>
      </c>
      <c r="H124" s="151">
        <f t="shared" ref="H124:I124" si="244">H76/H28</f>
        <v>5.1573648389618274</v>
      </c>
      <c r="I124" s="151">
        <f t="shared" si="244"/>
        <v>5.1480314282555746</v>
      </c>
      <c r="J124" s="135">
        <f t="shared" si="243"/>
        <v>5.6030323901360815</v>
      </c>
      <c r="K124" s="151">
        <f t="shared" si="243"/>
        <v>5.3065425477604338</v>
      </c>
      <c r="L124" s="163">
        <f t="shared" si="243"/>
        <v>8.1783169236520479</v>
      </c>
      <c r="N124" s="23">
        <f t="shared" si="207"/>
        <v>0.54117617074485047</v>
      </c>
    </row>
    <row r="125" spans="1:14" ht="20.100000000000001" customHeight="1" x14ac:dyDescent="0.25">
      <c r="A125" s="24"/>
      <c r="B125" t="s">
        <v>36</v>
      </c>
      <c r="C125" s="40">
        <f t="shared" ref="C125:L125" si="245">C77/C29</f>
        <v>8.8219907864146805</v>
      </c>
      <c r="D125" s="28">
        <f t="shared" si="245"/>
        <v>7.9278075188695167</v>
      </c>
      <c r="E125" s="28">
        <f t="shared" si="245"/>
        <v>5.3059111054299448</v>
      </c>
      <c r="F125" s="28">
        <f t="shared" si="245"/>
        <v>7.4216689735864705</v>
      </c>
      <c r="G125" s="28">
        <f t="shared" si="245"/>
        <v>7.9880684466342631</v>
      </c>
      <c r="H125" s="28">
        <f t="shared" ref="H125:I125" si="246">H77/H29</f>
        <v>7.3332827086244254</v>
      </c>
      <c r="I125" s="28">
        <f t="shared" si="246"/>
        <v>7.1522634276769503</v>
      </c>
      <c r="J125" s="136">
        <f t="shared" si="245"/>
        <v>8.2444028120030968</v>
      </c>
      <c r="K125" s="28">
        <f t="shared" si="245"/>
        <v>7.9350826900670901</v>
      </c>
      <c r="L125" s="164">
        <f t="shared" si="245"/>
        <v>11.894671248448333</v>
      </c>
      <c r="N125" s="30">
        <f t="shared" si="207"/>
        <v>0.49899776890009506</v>
      </c>
    </row>
    <row r="126" spans="1:14" ht="20.100000000000001" customHeight="1" thickBot="1" x14ac:dyDescent="0.3">
      <c r="A126" s="203"/>
      <c r="B126" t="s">
        <v>35</v>
      </c>
      <c r="C126" s="40">
        <f t="shared" ref="C126:L126" si="247">C78/C30</f>
        <v>3.6242080016250129</v>
      </c>
      <c r="D126" s="28">
        <f t="shared" si="247"/>
        <v>3.8319918871902581</v>
      </c>
      <c r="E126" s="28">
        <f t="shared" si="247"/>
        <v>3.9938925411898385</v>
      </c>
      <c r="F126" s="28">
        <f t="shared" si="247"/>
        <v>3.769083871133954</v>
      </c>
      <c r="G126" s="28">
        <f t="shared" si="247"/>
        <v>3.9078958945571647</v>
      </c>
      <c r="H126" s="28">
        <f t="shared" ref="H126:I126" si="248">H78/H30</f>
        <v>3.7462922746351368</v>
      </c>
      <c r="I126" s="28">
        <f t="shared" si="248"/>
        <v>3.6599717875542983</v>
      </c>
      <c r="J126" s="136">
        <f t="shared" si="247"/>
        <v>3.7315418767620487</v>
      </c>
      <c r="K126" s="28">
        <f t="shared" si="247"/>
        <v>3.5568827159920131</v>
      </c>
      <c r="L126" s="164">
        <f t="shared" si="247"/>
        <v>4.0135724886917892</v>
      </c>
      <c r="N126" s="30">
        <f t="shared" si="207"/>
        <v>0.12839607295637395</v>
      </c>
    </row>
    <row r="127" spans="1:14" ht="20.100000000000001" customHeight="1" thickBot="1" x14ac:dyDescent="0.3">
      <c r="A127" s="5" t="s">
        <v>9</v>
      </c>
      <c r="B127" s="6"/>
      <c r="C127" s="39">
        <f t="shared" ref="C127:L127" si="249">C79/C31</f>
        <v>4.2926865832174128</v>
      </c>
      <c r="D127" s="151">
        <f t="shared" si="249"/>
        <v>4.3303673697966829</v>
      </c>
      <c r="E127" s="151">
        <f t="shared" si="249"/>
        <v>4.5876927752226218</v>
      </c>
      <c r="F127" s="151">
        <f t="shared" si="249"/>
        <v>4.4357436801881249</v>
      </c>
      <c r="G127" s="151">
        <f t="shared" si="249"/>
        <v>3.9422888233019799</v>
      </c>
      <c r="H127" s="151">
        <f t="shared" ref="H127:I127" si="250">H79/H31</f>
        <v>4.5109499253330583</v>
      </c>
      <c r="I127" s="151">
        <f t="shared" si="250"/>
        <v>5.398623779874506</v>
      </c>
      <c r="J127" s="135">
        <f t="shared" si="249"/>
        <v>5.5111565009316985</v>
      </c>
      <c r="K127" s="151">
        <f t="shared" si="249"/>
        <v>5.5534803767435577</v>
      </c>
      <c r="L127" s="163">
        <f t="shared" si="249"/>
        <v>5.7969349981869795</v>
      </c>
      <c r="N127" s="23">
        <f t="shared" si="207"/>
        <v>4.3838206841054599E-2</v>
      </c>
    </row>
    <row r="128" spans="1:14" ht="20.100000000000001" customHeight="1" x14ac:dyDescent="0.25">
      <c r="A128" s="24"/>
      <c r="B128" t="s">
        <v>36</v>
      </c>
      <c r="C128" s="40">
        <f t="shared" ref="C128:L128" si="251">C80/C32</f>
        <v>8.6157584549226236</v>
      </c>
      <c r="D128" s="28">
        <f t="shared" si="251"/>
        <v>9.2267089803991489</v>
      </c>
      <c r="E128" s="28">
        <f t="shared" si="251"/>
        <v>10.043909773256988</v>
      </c>
      <c r="F128" s="28">
        <f t="shared" si="251"/>
        <v>9.7347836212761418</v>
      </c>
      <c r="G128" s="28">
        <f t="shared" si="251"/>
        <v>11.959347444545473</v>
      </c>
      <c r="H128" s="28">
        <f t="shared" ref="H128:I128" si="252">H80/H32</f>
        <v>11.144735654047807</v>
      </c>
      <c r="I128" s="28">
        <f t="shared" si="252"/>
        <v>11.410303001019457</v>
      </c>
      <c r="J128" s="136">
        <f t="shared" si="251"/>
        <v>12.086044849083638</v>
      </c>
      <c r="K128" s="28">
        <f t="shared" si="251"/>
        <v>11.970850605927327</v>
      </c>
      <c r="L128" s="164">
        <f t="shared" si="251"/>
        <v>13.05889303733149</v>
      </c>
      <c r="N128" s="30">
        <f t="shared" si="207"/>
        <v>9.0890987384423888E-2</v>
      </c>
    </row>
    <row r="129" spans="1:17" ht="20.100000000000001" customHeight="1" thickBot="1" x14ac:dyDescent="0.3">
      <c r="A129" s="203"/>
      <c r="B129" t="s">
        <v>35</v>
      </c>
      <c r="C129" s="40">
        <f t="shared" ref="C129:L129" si="253">C81/C33</f>
        <v>2.9725197434027817</v>
      </c>
      <c r="D129" s="28">
        <f t="shared" si="253"/>
        <v>3.0922176967130417</v>
      </c>
      <c r="E129" s="28">
        <f t="shared" si="253"/>
        <v>3.3400513414949007</v>
      </c>
      <c r="F129" s="28">
        <f t="shared" si="253"/>
        <v>3.3903876616029951</v>
      </c>
      <c r="G129" s="28">
        <f t="shared" si="253"/>
        <v>3.4138250342426928</v>
      </c>
      <c r="H129" s="28">
        <f t="shared" ref="H129:I129" si="254">H81/H33</f>
        <v>3.5315880702886275</v>
      </c>
      <c r="I129" s="28">
        <f t="shared" si="254"/>
        <v>3.7442454745325842</v>
      </c>
      <c r="J129" s="136">
        <f t="shared" si="253"/>
        <v>3.9128715168970594</v>
      </c>
      <c r="K129" s="28">
        <f t="shared" si="253"/>
        <v>3.8490382788335697</v>
      </c>
      <c r="L129" s="164">
        <f t="shared" si="253"/>
        <v>3.8822103553562246</v>
      </c>
      <c r="N129" s="30">
        <f t="shared" si="207"/>
        <v>8.618276597838221E-3</v>
      </c>
      <c r="Q129" s="172"/>
    </row>
    <row r="130" spans="1:17" ht="20.100000000000001" customHeight="1" thickBot="1" x14ac:dyDescent="0.3">
      <c r="A130" s="5" t="s">
        <v>12</v>
      </c>
      <c r="B130" s="6"/>
      <c r="C130" s="39">
        <f t="shared" ref="C130:L130" si="255">C82/C34</f>
        <v>3.7574468322224552</v>
      </c>
      <c r="D130" s="151">
        <f t="shared" si="255"/>
        <v>3.7704534225375128</v>
      </c>
      <c r="E130" s="151">
        <f t="shared" si="255"/>
        <v>3.7531063004621421</v>
      </c>
      <c r="F130" s="151">
        <f t="shared" si="255"/>
        <v>3.227103290015922</v>
      </c>
      <c r="G130" s="151">
        <f t="shared" si="255"/>
        <v>3.0751167331293332</v>
      </c>
      <c r="H130" s="151">
        <f t="shared" ref="H130:I130" si="256">H82/H34</f>
        <v>3.1149493838906142</v>
      </c>
      <c r="I130" s="151">
        <f t="shared" si="256"/>
        <v>3.6902008966201096</v>
      </c>
      <c r="J130" s="135">
        <f t="shared" si="255"/>
        <v>4.1564843494299124</v>
      </c>
      <c r="K130" s="151">
        <f t="shared" si="255"/>
        <v>4.0611401377704475</v>
      </c>
      <c r="L130" s="163">
        <f t="shared" si="255"/>
        <v>4.6582004326945485</v>
      </c>
      <c r="N130" s="23">
        <f t="shared" si="207"/>
        <v>0.14701790006485352</v>
      </c>
    </row>
    <row r="131" spans="1:17" ht="20.100000000000001" customHeight="1" x14ac:dyDescent="0.25">
      <c r="A131" s="24"/>
      <c r="B131" t="s">
        <v>36</v>
      </c>
      <c r="C131" s="40">
        <f t="shared" ref="C131:L131" si="257">C83/C35</f>
        <v>6.5114133195300425</v>
      </c>
      <c r="D131" s="28">
        <f t="shared" si="257"/>
        <v>6.194533158108551</v>
      </c>
      <c r="E131" s="28">
        <f t="shared" si="257"/>
        <v>5.8572628598213905</v>
      </c>
      <c r="F131" s="28">
        <f t="shared" si="257"/>
        <v>4.6456746925895409</v>
      </c>
      <c r="G131" s="28">
        <f t="shared" si="257"/>
        <v>5.0539941688228893</v>
      </c>
      <c r="H131" s="28">
        <f t="shared" ref="H131:I131" si="258">H83/H35</f>
        <v>5.2067475807992807</v>
      </c>
      <c r="I131" s="28">
        <f t="shared" si="258"/>
        <v>5.6203474944799732</v>
      </c>
      <c r="J131" s="136">
        <f t="shared" si="257"/>
        <v>6.2365411976833371</v>
      </c>
      <c r="K131" s="28">
        <f t="shared" si="257"/>
        <v>6.0943377334759665</v>
      </c>
      <c r="L131" s="164">
        <f t="shared" si="257"/>
        <v>7.0220737166062781</v>
      </c>
      <c r="N131" s="30">
        <f t="shared" si="207"/>
        <v>0.15222917135594455</v>
      </c>
    </row>
    <row r="132" spans="1:17" ht="20.100000000000001" customHeight="1" thickBot="1" x14ac:dyDescent="0.3">
      <c r="A132" s="203"/>
      <c r="B132" t="s">
        <v>35</v>
      </c>
      <c r="C132" s="40">
        <f t="shared" ref="C132:L132" si="259">C84/C36</f>
        <v>2.5870780949019956</v>
      </c>
      <c r="D132" s="28">
        <f t="shared" si="259"/>
        <v>2.6597150384712642</v>
      </c>
      <c r="E132" s="28">
        <f t="shared" si="259"/>
        <v>2.8435620972733431</v>
      </c>
      <c r="F132" s="28">
        <f t="shared" si="259"/>
        <v>2.4043502291056851</v>
      </c>
      <c r="G132" s="28">
        <f t="shared" si="259"/>
        <v>2.4552654116817232</v>
      </c>
      <c r="H132" s="28">
        <f t="shared" ref="H132:I132" si="260">H84/H36</f>
        <v>2.5250854549770492</v>
      </c>
      <c r="I132" s="28">
        <f t="shared" si="260"/>
        <v>2.7571676860457215</v>
      </c>
      <c r="J132" s="136">
        <f t="shared" si="259"/>
        <v>3.0466771445948111</v>
      </c>
      <c r="K132" s="28">
        <f t="shared" si="259"/>
        <v>2.9731191950596965</v>
      </c>
      <c r="L132" s="164">
        <f t="shared" si="259"/>
        <v>3.1146091332315713</v>
      </c>
      <c r="N132" s="30">
        <f t="shared" si="207"/>
        <v>4.7589729468963955E-2</v>
      </c>
    </row>
    <row r="133" spans="1:17" ht="20.100000000000001" customHeight="1" thickBot="1" x14ac:dyDescent="0.3">
      <c r="A133" s="5" t="s">
        <v>11</v>
      </c>
      <c r="B133" s="6"/>
      <c r="C133" s="39">
        <f t="shared" ref="C133:L133" si="261">C85/C37</f>
        <v>3.4995901302247181</v>
      </c>
      <c r="D133" s="151">
        <f t="shared" si="261"/>
        <v>3.6172306493557351</v>
      </c>
      <c r="E133" s="151">
        <f t="shared" si="261"/>
        <v>3.6593951137034177</v>
      </c>
      <c r="F133" s="151">
        <f t="shared" si="261"/>
        <v>3.8105394511720654</v>
      </c>
      <c r="G133" s="151">
        <f t="shared" si="261"/>
        <v>3.4351980065023122</v>
      </c>
      <c r="H133" s="151">
        <f t="shared" ref="H133:I133" si="262">H85/H37</f>
        <v>3.5800973454808123</v>
      </c>
      <c r="I133" s="151">
        <f t="shared" si="262"/>
        <v>4.0205059572595934</v>
      </c>
      <c r="J133" s="135">
        <f t="shared" si="261"/>
        <v>4.1250026842739871</v>
      </c>
      <c r="K133" s="151">
        <f t="shared" si="261"/>
        <v>4.049201376952805</v>
      </c>
      <c r="L133" s="163">
        <f t="shared" si="261"/>
        <v>4.5258409779832851</v>
      </c>
      <c r="N133" s="23">
        <f t="shared" si="207"/>
        <v>0.11771200211069065</v>
      </c>
    </row>
    <row r="134" spans="1:17" ht="20.100000000000001" customHeight="1" x14ac:dyDescent="0.25">
      <c r="A134" s="24"/>
      <c r="B134" t="s">
        <v>36</v>
      </c>
      <c r="C134" s="40">
        <f t="shared" ref="C134:L134" si="263">C86/C38</f>
        <v>9.4593915192518825</v>
      </c>
      <c r="D134" s="28">
        <f t="shared" si="263"/>
        <v>9.8262393081334114</v>
      </c>
      <c r="E134" s="28">
        <f t="shared" si="263"/>
        <v>9.8714347596235577</v>
      </c>
      <c r="F134" s="28">
        <f t="shared" si="263"/>
        <v>9.5642067097241092</v>
      </c>
      <c r="G134" s="28">
        <f t="shared" si="263"/>
        <v>8.986912153786843</v>
      </c>
      <c r="H134" s="28">
        <f t="shared" ref="H134:I134" si="264">H86/H38</f>
        <v>9.5622009717787151</v>
      </c>
      <c r="I134" s="28">
        <f t="shared" si="264"/>
        <v>9.9405753009189102</v>
      </c>
      <c r="J134" s="136">
        <f t="shared" si="263"/>
        <v>9.736549498390465</v>
      </c>
      <c r="K134" s="28">
        <f t="shared" si="263"/>
        <v>9.6521625361726429</v>
      </c>
      <c r="L134" s="164">
        <f t="shared" si="263"/>
        <v>10.453158406916328</v>
      </c>
      <c r="N134" s="30">
        <f t="shared" si="207"/>
        <v>8.2986156495174726E-2</v>
      </c>
    </row>
    <row r="135" spans="1:17" ht="20.100000000000001" customHeight="1" thickBot="1" x14ac:dyDescent="0.3">
      <c r="A135" s="203"/>
      <c r="B135" t="s">
        <v>35</v>
      </c>
      <c r="C135" s="40">
        <f t="shared" ref="C135:L135" si="265">C87/C39</f>
        <v>2.7053523323271169</v>
      </c>
      <c r="D135" s="28">
        <f t="shared" si="265"/>
        <v>2.8582163449429099</v>
      </c>
      <c r="E135" s="28">
        <f t="shared" si="265"/>
        <v>2.9886613293918165</v>
      </c>
      <c r="F135" s="28">
        <f t="shared" si="265"/>
        <v>3.0033512190316172</v>
      </c>
      <c r="G135" s="28">
        <f t="shared" si="265"/>
        <v>3.0311924516799711</v>
      </c>
      <c r="H135" s="28">
        <f t="shared" ref="H135:I135" si="266">H87/H39</f>
        <v>3.2037699739392358</v>
      </c>
      <c r="I135" s="28">
        <f t="shared" si="266"/>
        <v>3.388545545298852</v>
      </c>
      <c r="J135" s="136">
        <f t="shared" si="265"/>
        <v>3.465528123670051</v>
      </c>
      <c r="K135" s="28">
        <f t="shared" si="265"/>
        <v>3.3995479495095724</v>
      </c>
      <c r="L135" s="164">
        <f t="shared" si="265"/>
        <v>3.4679082668201593</v>
      </c>
      <c r="N135" s="30">
        <f t="shared" si="207"/>
        <v>2.0108649245688306E-2</v>
      </c>
    </row>
    <row r="136" spans="1:17" ht="20.100000000000001" customHeight="1" thickBot="1" x14ac:dyDescent="0.3">
      <c r="A136" s="5" t="s">
        <v>6</v>
      </c>
      <c r="B136" s="6"/>
      <c r="C136" s="39">
        <f t="shared" ref="C136:L136" si="267">C88/C40</f>
        <v>4.721032914532131</v>
      </c>
      <c r="D136" s="151">
        <f t="shared" si="267"/>
        <v>5.2663767289432464</v>
      </c>
      <c r="E136" s="151">
        <f t="shared" si="267"/>
        <v>5.8535288582290521</v>
      </c>
      <c r="F136" s="151">
        <f t="shared" si="267"/>
        <v>6.0191776162717172</v>
      </c>
      <c r="G136" s="151">
        <f t="shared" si="267"/>
        <v>5.2187933177837289</v>
      </c>
      <c r="H136" s="151">
        <f t="shared" ref="H136:I136" si="268">H88/H40</f>
        <v>5.2995905110737507</v>
      </c>
      <c r="I136" s="151">
        <f t="shared" si="268"/>
        <v>5.9957862019725807</v>
      </c>
      <c r="J136" s="135">
        <f t="shared" si="267"/>
        <v>6.2942012744200611</v>
      </c>
      <c r="K136" s="151">
        <f t="shared" si="267"/>
        <v>6.2902735242179899</v>
      </c>
      <c r="L136" s="163">
        <f t="shared" si="267"/>
        <v>7.0605944539810874</v>
      </c>
      <c r="N136" s="23">
        <f t="shared" si="207"/>
        <v>0.12246223106154422</v>
      </c>
    </row>
    <row r="137" spans="1:17" ht="20.100000000000001" customHeight="1" x14ac:dyDescent="0.25">
      <c r="A137" s="24"/>
      <c r="B137" t="s">
        <v>36</v>
      </c>
      <c r="C137" s="40">
        <f t="shared" ref="C137:L137" si="269">C89/C41</f>
        <v>10.43620664331918</v>
      </c>
      <c r="D137" s="28">
        <f t="shared" si="269"/>
        <v>10.88841256916583</v>
      </c>
      <c r="E137" s="28">
        <f t="shared" si="269"/>
        <v>11.564204729106528</v>
      </c>
      <c r="F137" s="28">
        <f t="shared" si="269"/>
        <v>11.385769200869499</v>
      </c>
      <c r="G137" s="28">
        <f t="shared" si="269"/>
        <v>11.546971243508999</v>
      </c>
      <c r="H137" s="28">
        <f t="shared" ref="H137:I137" si="270">H89/H41</f>
        <v>11.892505266359258</v>
      </c>
      <c r="I137" s="28">
        <f t="shared" si="270"/>
        <v>12.298059322673847</v>
      </c>
      <c r="J137" s="136">
        <f t="shared" si="269"/>
        <v>13.022248904141938</v>
      </c>
      <c r="K137" s="28">
        <f t="shared" si="269"/>
        <v>12.989699801873032</v>
      </c>
      <c r="L137" s="223">
        <f t="shared" si="269"/>
        <v>14.547176652085748</v>
      </c>
      <c r="N137" s="30">
        <f t="shared" si="207"/>
        <v>0.11990091179690984</v>
      </c>
    </row>
    <row r="138" spans="1:17" ht="20.100000000000001" customHeight="1" thickBot="1" x14ac:dyDescent="0.3">
      <c r="A138" s="203"/>
      <c r="B138" t="s">
        <v>35</v>
      </c>
      <c r="C138" s="40">
        <f t="shared" ref="C138:L138" si="271">C90/C42</f>
        <v>3.2203387361387796</v>
      </c>
      <c r="D138" s="28">
        <f t="shared" si="271"/>
        <v>3.5336721368834847</v>
      </c>
      <c r="E138" s="28">
        <f t="shared" si="271"/>
        <v>3.794407741231824</v>
      </c>
      <c r="F138" s="28">
        <f t="shared" si="271"/>
        <v>3.9585855236113172</v>
      </c>
      <c r="G138" s="28">
        <f t="shared" si="271"/>
        <v>4.0425965657700518</v>
      </c>
      <c r="H138" s="28">
        <f t="shared" ref="H138:I138" si="272">H90/H42</f>
        <v>4.2325026788254618</v>
      </c>
      <c r="I138" s="28">
        <f t="shared" si="272"/>
        <v>4.3888860167504982</v>
      </c>
      <c r="J138" s="136">
        <f t="shared" si="271"/>
        <v>4.4705938633758722</v>
      </c>
      <c r="K138" s="28">
        <f t="shared" si="271"/>
        <v>4.3588052356578677</v>
      </c>
      <c r="L138" s="164">
        <f t="shared" si="271"/>
        <v>4.3928784934939973</v>
      </c>
      <c r="N138" s="30">
        <f t="shared" si="207"/>
        <v>7.8171095045468236E-3</v>
      </c>
    </row>
    <row r="139" spans="1:17" ht="20.100000000000001" customHeight="1" thickBot="1" x14ac:dyDescent="0.3">
      <c r="A139" s="5" t="s">
        <v>7</v>
      </c>
      <c r="B139" s="6"/>
      <c r="C139" s="39">
        <f t="shared" ref="C139:L139" si="273">C91/C43</f>
        <v>13.606317179877836</v>
      </c>
      <c r="D139" s="151">
        <f t="shared" si="273"/>
        <v>12.864860068951531</v>
      </c>
      <c r="E139" s="151">
        <f t="shared" si="273"/>
        <v>15.569859982213398</v>
      </c>
      <c r="F139" s="151">
        <f t="shared" si="273"/>
        <v>14.675860440346899</v>
      </c>
      <c r="G139" s="151">
        <f t="shared" si="273"/>
        <v>13.006134342999436</v>
      </c>
      <c r="H139" s="151">
        <f t="shared" ref="H139:I139" si="274">H91/H43</f>
        <v>12.607329984578895</v>
      </c>
      <c r="I139" s="151">
        <f t="shared" si="274"/>
        <v>13.157231400563708</v>
      </c>
      <c r="J139" s="135">
        <f t="shared" si="273"/>
        <v>14.185939738302388</v>
      </c>
      <c r="K139" s="151">
        <f t="shared" si="273"/>
        <v>13.762572970881969</v>
      </c>
      <c r="L139" s="163">
        <f t="shared" si="273"/>
        <v>17.166384732544277</v>
      </c>
      <c r="N139" s="23">
        <f t="shared" si="207"/>
        <v>0.24732379394927748</v>
      </c>
    </row>
    <row r="140" spans="1:17" ht="20.100000000000001" customHeight="1" x14ac:dyDescent="0.25">
      <c r="A140" s="24"/>
      <c r="B140" t="s">
        <v>36</v>
      </c>
      <c r="C140" s="40">
        <f t="shared" ref="C140:L140" si="275">C92/C44</f>
        <v>17.343538291795131</v>
      </c>
      <c r="D140" s="28">
        <f t="shared" si="275"/>
        <v>15.135612348541587</v>
      </c>
      <c r="E140" s="28">
        <f t="shared" si="275"/>
        <v>17.897327696503972</v>
      </c>
      <c r="F140" s="28">
        <f t="shared" si="275"/>
        <v>17.227658366505111</v>
      </c>
      <c r="G140" s="28">
        <f t="shared" si="275"/>
        <v>17.857502174372957</v>
      </c>
      <c r="H140" s="28">
        <f t="shared" ref="H140:I140" si="276">H92/H44</f>
        <v>18.798711710200049</v>
      </c>
      <c r="I140" s="28">
        <f t="shared" si="276"/>
        <v>18.072875774480462</v>
      </c>
      <c r="J140" s="136">
        <f t="shared" si="275"/>
        <v>19.17835219965384</v>
      </c>
      <c r="K140" s="28">
        <f t="shared" si="275"/>
        <v>18.954470114489197</v>
      </c>
      <c r="L140" s="164">
        <f t="shared" si="275"/>
        <v>21.644508060335149</v>
      </c>
      <c r="N140" s="30">
        <f t="shared" si="207"/>
        <v>0.14192103127112107</v>
      </c>
    </row>
    <row r="141" spans="1:17" ht="20.100000000000001" customHeight="1" thickBot="1" x14ac:dyDescent="0.3">
      <c r="A141" s="203"/>
      <c r="B141" t="s">
        <v>35</v>
      </c>
      <c r="C141" s="40">
        <f t="shared" ref="C141:L141" si="277">C93/C45</f>
        <v>5.7456459973539813</v>
      </c>
      <c r="D141" s="28">
        <f t="shared" si="277"/>
        <v>6.3598698970344749</v>
      </c>
      <c r="E141" s="28">
        <f t="shared" si="277"/>
        <v>6.435994581767444</v>
      </c>
      <c r="F141" s="28">
        <f t="shared" si="277"/>
        <v>6.9692724983047567</v>
      </c>
      <c r="G141" s="28">
        <f t="shared" si="277"/>
        <v>6.6667110355702084</v>
      </c>
      <c r="H141" s="28">
        <f t="shared" ref="H141:I141" si="278">H93/H45</f>
        <v>6.8066812227074234</v>
      </c>
      <c r="I141" s="28">
        <f t="shared" si="278"/>
        <v>7.6181045581417965</v>
      </c>
      <c r="J141" s="136">
        <f t="shared" si="277"/>
        <v>8.7009255552730504</v>
      </c>
      <c r="K141" s="28">
        <f t="shared" si="277"/>
        <v>8.5751800784708863</v>
      </c>
      <c r="L141" s="164">
        <f t="shared" si="277"/>
        <v>9.2933587927402161</v>
      </c>
      <c r="N141" s="30">
        <f t="shared" si="207"/>
        <v>8.375086093788417E-2</v>
      </c>
    </row>
    <row r="142" spans="1:17" ht="20.100000000000001" customHeight="1" x14ac:dyDescent="0.25">
      <c r="A142" s="479" t="s">
        <v>20</v>
      </c>
      <c r="B142" s="490"/>
      <c r="C142" s="224">
        <f t="shared" ref="C142:L142" si="279">C94/C46</f>
        <v>4.7569112942824816</v>
      </c>
      <c r="D142" s="225">
        <f t="shared" si="279"/>
        <v>5.1415914345030833</v>
      </c>
      <c r="E142" s="225">
        <f t="shared" si="279"/>
        <v>5.4155944930994329</v>
      </c>
      <c r="F142" s="225">
        <f t="shared" si="279"/>
        <v>5.4857998961083991</v>
      </c>
      <c r="G142" s="225">
        <f t="shared" si="279"/>
        <v>4.8047074816599187</v>
      </c>
      <c r="H142" s="225">
        <f t="shared" ref="H142:I142" si="280">H94/H46</f>
        <v>4.927343918472844</v>
      </c>
      <c r="I142" s="225">
        <f t="shared" si="280"/>
        <v>5.6983999542127615</v>
      </c>
      <c r="J142" s="226">
        <f t="shared" si="279"/>
        <v>6.0678067169140402</v>
      </c>
      <c r="K142" s="227">
        <f t="shared" si="279"/>
        <v>5.9850046348710721</v>
      </c>
      <c r="L142" s="228">
        <f t="shared" si="279"/>
        <v>6.9472964839072908</v>
      </c>
      <c r="N142" s="141">
        <f t="shared" si="207"/>
        <v>0.16078381016273818</v>
      </c>
    </row>
    <row r="143" spans="1:17" ht="20.100000000000001" customHeight="1" x14ac:dyDescent="0.25">
      <c r="A143" s="24"/>
      <c r="B143" t="s">
        <v>36</v>
      </c>
      <c r="C143" s="229">
        <f t="shared" ref="C143:L143" si="281">C95/C47</f>
        <v>9.8494977541431705</v>
      </c>
      <c r="D143" s="28">
        <f t="shared" si="281"/>
        <v>10.411404658338641</v>
      </c>
      <c r="E143" s="28">
        <f t="shared" si="281"/>
        <v>10.813566770358026</v>
      </c>
      <c r="F143" s="28">
        <f t="shared" si="281"/>
        <v>10.404073354368721</v>
      </c>
      <c r="G143" s="28">
        <f t="shared" si="281"/>
        <v>10.469578868030986</v>
      </c>
      <c r="H143" s="28">
        <f t="shared" ref="H143:I143" si="282">H95/H47</f>
        <v>10.653550547848225</v>
      </c>
      <c r="I143" s="28">
        <f t="shared" si="282"/>
        <v>11.33588848536893</v>
      </c>
      <c r="J143" s="230">
        <f t="shared" si="281"/>
        <v>12.089028876162674</v>
      </c>
      <c r="K143" s="40">
        <f t="shared" si="281"/>
        <v>11.986401348985027</v>
      </c>
      <c r="L143" s="164">
        <f t="shared" si="281"/>
        <v>13.566476855874381</v>
      </c>
      <c r="N143" s="30">
        <f t="shared" si="207"/>
        <v>0.13182234274369184</v>
      </c>
    </row>
    <row r="144" spans="1:17" ht="20.100000000000001" customHeight="1" thickBot="1" x14ac:dyDescent="0.3">
      <c r="A144" s="31"/>
      <c r="B144" s="25" t="s">
        <v>35</v>
      </c>
      <c r="C144" s="231">
        <f t="shared" ref="C144:L144" si="283">C96/C48</f>
        <v>3.2123307365165226</v>
      </c>
      <c r="D144" s="29">
        <f t="shared" si="283"/>
        <v>3.4169911944004991</v>
      </c>
      <c r="E144" s="29">
        <f t="shared" si="283"/>
        <v>3.594888865750693</v>
      </c>
      <c r="F144" s="29">
        <f t="shared" si="283"/>
        <v>3.6577742806699343</v>
      </c>
      <c r="G144" s="29">
        <f t="shared" si="283"/>
        <v>3.7299053053651443</v>
      </c>
      <c r="H144" s="29">
        <f t="shared" ref="H144:I144" si="284">H96/H48</f>
        <v>3.9196333056686998</v>
      </c>
      <c r="I144" s="29">
        <f t="shared" si="284"/>
        <v>4.1284799603696207</v>
      </c>
      <c r="J144" s="232">
        <f t="shared" si="283"/>
        <v>4.3032296159872185</v>
      </c>
      <c r="K144" s="41">
        <f t="shared" si="283"/>
        <v>4.1828603884563647</v>
      </c>
      <c r="L144" s="233">
        <f t="shared" si="283"/>
        <v>4.3344282477848211</v>
      </c>
      <c r="N144" s="34">
        <f t="shared" si="207"/>
        <v>3.6235457379057E-2</v>
      </c>
    </row>
    <row r="146" spans="1:1" ht="15.75" x14ac:dyDescent="0.25">
      <c r="A146" s="99" t="s">
        <v>38</v>
      </c>
    </row>
  </sheetData>
  <mergeCells count="54">
    <mergeCell ref="A142:B142"/>
    <mergeCell ref="J101:J102"/>
    <mergeCell ref="N53:N54"/>
    <mergeCell ref="O53:O54"/>
    <mergeCell ref="N101:N102"/>
    <mergeCell ref="A101:B102"/>
    <mergeCell ref="C101:C102"/>
    <mergeCell ref="D101:D102"/>
    <mergeCell ref="E101:E102"/>
    <mergeCell ref="A53:B54"/>
    <mergeCell ref="K53:L53"/>
    <mergeCell ref="A94:B94"/>
    <mergeCell ref="K101:L101"/>
    <mergeCell ref="J53:J54"/>
    <mergeCell ref="H53:H54"/>
    <mergeCell ref="H101:H102"/>
    <mergeCell ref="Y5:Z5"/>
    <mergeCell ref="Y53:Z53"/>
    <mergeCell ref="N5:N6"/>
    <mergeCell ref="O5:O6"/>
    <mergeCell ref="P5:P6"/>
    <mergeCell ref="P53:P54"/>
    <mergeCell ref="V5:W5"/>
    <mergeCell ref="V53:W53"/>
    <mergeCell ref="U5:U6"/>
    <mergeCell ref="U53:U54"/>
    <mergeCell ref="S5:S6"/>
    <mergeCell ref="S53:S54"/>
    <mergeCell ref="R5:R6"/>
    <mergeCell ref="R53:R54"/>
    <mergeCell ref="T5:T6"/>
    <mergeCell ref="T53:T54"/>
    <mergeCell ref="A5:B6"/>
    <mergeCell ref="C5:C6"/>
    <mergeCell ref="D5:D6"/>
    <mergeCell ref="E5:E6"/>
    <mergeCell ref="C53:C54"/>
    <mergeCell ref="D53:D54"/>
    <mergeCell ref="E53:E54"/>
    <mergeCell ref="A46:B46"/>
    <mergeCell ref="F101:F102"/>
    <mergeCell ref="F5:F6"/>
    <mergeCell ref="Q5:Q6"/>
    <mergeCell ref="F53:F54"/>
    <mergeCell ref="Q53:Q54"/>
    <mergeCell ref="H5:H6"/>
    <mergeCell ref="J5:J6"/>
    <mergeCell ref="K5:L5"/>
    <mergeCell ref="G5:G6"/>
    <mergeCell ref="G53:G54"/>
    <mergeCell ref="G101:G102"/>
    <mergeCell ref="I5:I6"/>
    <mergeCell ref="I53:I54"/>
    <mergeCell ref="I101:I10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E6F98C94-67CC-4719-934A-D84BF0AD94D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N103:N105</xm:sqref>
        </x14:conditionalFormatting>
        <x14:conditionalFormatting xmlns:xm="http://schemas.microsoft.com/office/excel/2006/main">
          <x14:cfRule type="iconSet" priority="12" id="{BB87E9FB-B0E0-4235-AF79-6660D61AA1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N106:N108</xm:sqref>
        </x14:conditionalFormatting>
        <x14:conditionalFormatting xmlns:xm="http://schemas.microsoft.com/office/excel/2006/main">
          <x14:cfRule type="iconSet" priority="11" id="{55239462-DFFC-4EFA-AFBB-819D22BFD1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N109:N111</xm:sqref>
        </x14:conditionalFormatting>
        <x14:conditionalFormatting xmlns:xm="http://schemas.microsoft.com/office/excel/2006/main">
          <x14:cfRule type="iconSet" priority="10" id="{2381B9AA-A1BF-4CCF-B057-5FABB04A6B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N112:N114</xm:sqref>
        </x14:conditionalFormatting>
        <x14:conditionalFormatting xmlns:xm="http://schemas.microsoft.com/office/excel/2006/main">
          <x14:cfRule type="iconSet" priority="9" id="{8A88637D-74DC-46FD-A20C-4D3970E7ED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N115:N117</xm:sqref>
        </x14:conditionalFormatting>
        <x14:conditionalFormatting xmlns:xm="http://schemas.microsoft.com/office/excel/2006/main">
          <x14:cfRule type="iconSet" priority="8" id="{D0081677-52D5-47DD-8C52-A7E95E7B92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N118:N120</xm:sqref>
        </x14:conditionalFormatting>
        <x14:conditionalFormatting xmlns:xm="http://schemas.microsoft.com/office/excel/2006/main">
          <x14:cfRule type="iconSet" priority="7" id="{9756F955-5E15-42B3-8CF7-02F15AC692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N121:N123</xm:sqref>
        </x14:conditionalFormatting>
        <x14:conditionalFormatting xmlns:xm="http://schemas.microsoft.com/office/excel/2006/main">
          <x14:cfRule type="iconSet" priority="6" id="{27FD4812-A3F7-419F-8AAE-A6F979CA34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N124:N126</xm:sqref>
        </x14:conditionalFormatting>
        <x14:conditionalFormatting xmlns:xm="http://schemas.microsoft.com/office/excel/2006/main">
          <x14:cfRule type="iconSet" priority="5" id="{A3EF3470-2124-4ECE-A3C7-4AA8E179E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N127:N129</xm:sqref>
        </x14:conditionalFormatting>
        <x14:conditionalFormatting xmlns:xm="http://schemas.microsoft.com/office/excel/2006/main">
          <x14:cfRule type="iconSet" priority="4" id="{5258FB97-008F-4B74-8B34-121420F87F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N130:N132</xm:sqref>
        </x14:conditionalFormatting>
        <x14:conditionalFormatting xmlns:xm="http://schemas.microsoft.com/office/excel/2006/main">
          <x14:cfRule type="iconSet" priority="3" id="{927DBC62-7CDE-426A-B214-38431987B7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N133:N135</xm:sqref>
        </x14:conditionalFormatting>
        <x14:conditionalFormatting xmlns:xm="http://schemas.microsoft.com/office/excel/2006/main">
          <x14:cfRule type="iconSet" priority="2" id="{6372F475-02B4-45A3-9B51-6B9A66F476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N136:N138</xm:sqref>
        </x14:conditionalFormatting>
        <x14:conditionalFormatting xmlns:xm="http://schemas.microsoft.com/office/excel/2006/main">
          <x14:cfRule type="iconSet" priority="1" id="{D4BC6856-B432-41DE-A037-FA68CBC86D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N139:N141</xm:sqref>
        </x14:conditionalFormatting>
        <x14:conditionalFormatting xmlns:xm="http://schemas.microsoft.com/office/excel/2006/main">
          <x14:cfRule type="iconSet" priority="13" id="{97B34DEA-A8E5-4E31-8747-44DEC5247E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N142:N144</xm:sqref>
        </x14:conditionalFormatting>
        <x14:conditionalFormatting xmlns:xm="http://schemas.microsoft.com/office/excel/2006/main">
          <x14:cfRule type="iconSet" priority="56" id="{B89DC494-E00C-453F-9D1B-467F360065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Y46:Y48</xm:sqref>
        </x14:conditionalFormatting>
        <x14:conditionalFormatting xmlns:xm="http://schemas.microsoft.com/office/excel/2006/main">
          <x14:cfRule type="iconSet" priority="27" id="{AA273CAF-4DA2-47BC-9F15-BEF45BC295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Y94:Y96</xm:sqref>
        </x14:conditionalFormatting>
        <x14:conditionalFormatting xmlns:xm="http://schemas.microsoft.com/office/excel/2006/main">
          <x14:cfRule type="iconSet" priority="73" id="{005DBB5F-2208-4D02-A185-7018240489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Y7:Z9 Z46:Z48</xm:sqref>
        </x14:conditionalFormatting>
        <x14:conditionalFormatting xmlns:xm="http://schemas.microsoft.com/office/excel/2006/main">
          <x14:cfRule type="iconSet" priority="54" id="{0A790B21-31AD-4D82-9EEF-8BCBF04AE1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Y10:Z12</xm:sqref>
        </x14:conditionalFormatting>
        <x14:conditionalFormatting xmlns:xm="http://schemas.microsoft.com/office/excel/2006/main">
          <x14:cfRule type="iconSet" priority="53" id="{DBB98915-B8F1-4A2A-ABB8-6FBAAB6DC9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Y13:Z15</xm:sqref>
        </x14:conditionalFormatting>
        <x14:conditionalFormatting xmlns:xm="http://schemas.microsoft.com/office/excel/2006/main">
          <x14:cfRule type="iconSet" priority="52" id="{C5FD3042-E8C4-478C-B6BF-68686AF60D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Y16:Z18</xm:sqref>
        </x14:conditionalFormatting>
        <x14:conditionalFormatting xmlns:xm="http://schemas.microsoft.com/office/excel/2006/main">
          <x14:cfRule type="iconSet" priority="51" id="{DDA3B1CF-E5B9-454C-8C41-9956805BD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Y19:Z21</xm:sqref>
        </x14:conditionalFormatting>
        <x14:conditionalFormatting xmlns:xm="http://schemas.microsoft.com/office/excel/2006/main">
          <x14:cfRule type="iconSet" priority="50" id="{6E6BCC7D-F7BD-4CB5-8FC7-0B7DFF69BC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Y22:Z24</xm:sqref>
        </x14:conditionalFormatting>
        <x14:conditionalFormatting xmlns:xm="http://schemas.microsoft.com/office/excel/2006/main">
          <x14:cfRule type="iconSet" priority="49" id="{9F103001-FA03-438C-BE32-FB5066EDE0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Y25:Z27</xm:sqref>
        </x14:conditionalFormatting>
        <x14:conditionalFormatting xmlns:xm="http://schemas.microsoft.com/office/excel/2006/main">
          <x14:cfRule type="iconSet" priority="48" id="{FF065478-C602-4A47-AC22-EC8B207B81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Y28:Z30</xm:sqref>
        </x14:conditionalFormatting>
        <x14:conditionalFormatting xmlns:xm="http://schemas.microsoft.com/office/excel/2006/main">
          <x14:cfRule type="iconSet" priority="47" id="{09B19BEA-CBBA-404E-855D-762295A6A7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Y31:Z33</xm:sqref>
        </x14:conditionalFormatting>
        <x14:conditionalFormatting xmlns:xm="http://schemas.microsoft.com/office/excel/2006/main">
          <x14:cfRule type="iconSet" priority="46" id="{1560CF8E-087B-41D3-B0AA-2A3D8D530C1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Y34:Z36</xm:sqref>
        </x14:conditionalFormatting>
        <x14:conditionalFormatting xmlns:xm="http://schemas.microsoft.com/office/excel/2006/main">
          <x14:cfRule type="iconSet" priority="45" id="{9EACDE8C-C411-4E94-BE2C-94F5AC788D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Y37:Z39</xm:sqref>
        </x14:conditionalFormatting>
        <x14:conditionalFormatting xmlns:xm="http://schemas.microsoft.com/office/excel/2006/main">
          <x14:cfRule type="iconSet" priority="44" id="{DEC8A12E-351A-478C-81AD-9A6BE6E3C5C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Y40:Z42</xm:sqref>
        </x14:conditionalFormatting>
        <x14:conditionalFormatting xmlns:xm="http://schemas.microsoft.com/office/excel/2006/main">
          <x14:cfRule type="iconSet" priority="43" id="{E5B318DB-759F-4E1F-853F-3F3FC14B29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Y43:Z45</xm:sqref>
        </x14:conditionalFormatting>
        <x14:conditionalFormatting xmlns:xm="http://schemas.microsoft.com/office/excel/2006/main">
          <x14:cfRule type="iconSet" priority="28" id="{F2E88448-8DC0-439A-8F0B-907F6BF02F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Y55:Z57 Z94:Z96</xm:sqref>
        </x14:conditionalFormatting>
        <x14:conditionalFormatting xmlns:xm="http://schemas.microsoft.com/office/excel/2006/main">
          <x14:cfRule type="iconSet" priority="26" id="{326C8CD9-8C90-4902-BAA7-4FE40BBC0D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Y58:Z60</xm:sqref>
        </x14:conditionalFormatting>
        <x14:conditionalFormatting xmlns:xm="http://schemas.microsoft.com/office/excel/2006/main">
          <x14:cfRule type="iconSet" priority="25" id="{A3F59114-BB2D-4DB8-91CC-D83DF86C93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Y61:Z63</xm:sqref>
        </x14:conditionalFormatting>
        <x14:conditionalFormatting xmlns:xm="http://schemas.microsoft.com/office/excel/2006/main">
          <x14:cfRule type="iconSet" priority="24" id="{2EB2552C-A48C-4221-9AB4-7C58ABA230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Y64:Z66</xm:sqref>
        </x14:conditionalFormatting>
        <x14:conditionalFormatting xmlns:xm="http://schemas.microsoft.com/office/excel/2006/main">
          <x14:cfRule type="iconSet" priority="23" id="{6E925F3C-6511-4499-80F8-2608A3907A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Y67:Z69</xm:sqref>
        </x14:conditionalFormatting>
        <x14:conditionalFormatting xmlns:xm="http://schemas.microsoft.com/office/excel/2006/main">
          <x14:cfRule type="iconSet" priority="22" id="{23E2DD15-8214-45B1-A93E-EE3A933478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Y70:Z72</xm:sqref>
        </x14:conditionalFormatting>
        <x14:conditionalFormatting xmlns:xm="http://schemas.microsoft.com/office/excel/2006/main">
          <x14:cfRule type="iconSet" priority="21" id="{66E4F2AE-F3B1-4959-B7FC-0972A3813F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Y73:Z75</xm:sqref>
        </x14:conditionalFormatting>
        <x14:conditionalFormatting xmlns:xm="http://schemas.microsoft.com/office/excel/2006/main">
          <x14:cfRule type="iconSet" priority="20" id="{6F095901-708F-4488-81D4-539B1139EF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Y76:Z78</xm:sqref>
        </x14:conditionalFormatting>
        <x14:conditionalFormatting xmlns:xm="http://schemas.microsoft.com/office/excel/2006/main">
          <x14:cfRule type="iconSet" priority="19" id="{000E3292-A1DC-4EF8-9F30-906633E3F6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Y79:Z81</xm:sqref>
        </x14:conditionalFormatting>
        <x14:conditionalFormatting xmlns:xm="http://schemas.microsoft.com/office/excel/2006/main">
          <x14:cfRule type="iconSet" priority="18" id="{6C431D81-97D9-40AC-98CA-C0E8F4DD6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Y82:Z84</xm:sqref>
        </x14:conditionalFormatting>
        <x14:conditionalFormatting xmlns:xm="http://schemas.microsoft.com/office/excel/2006/main">
          <x14:cfRule type="iconSet" priority="17" id="{06E76055-1F52-499A-A02D-6498E4D6E8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Y85:Z87</xm:sqref>
        </x14:conditionalFormatting>
        <x14:conditionalFormatting xmlns:xm="http://schemas.microsoft.com/office/excel/2006/main">
          <x14:cfRule type="iconSet" priority="16" id="{D7EC5D78-62CC-4852-BE0F-071ED5CA3B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Y88:Z90</xm:sqref>
        </x14:conditionalFormatting>
        <x14:conditionalFormatting xmlns:xm="http://schemas.microsoft.com/office/excel/2006/main">
          <x14:cfRule type="iconSet" priority="15" id="{46C637AF-D43C-418E-B2DF-567FD6E89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Y91:Z93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AC117"/>
  <sheetViews>
    <sheetView showGridLines="0" topLeftCell="A40" zoomScale="97" zoomScaleNormal="97" workbookViewId="0">
      <selection activeCell="I27" sqref="I27:J28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4.42578125" customWidth="1"/>
    <col min="7" max="8" width="12" customWidth="1"/>
    <col min="9" max="9" width="13.42578125" customWidth="1"/>
    <col min="10" max="10" width="13.5703125" customWidth="1"/>
    <col min="11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71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(JAN-SET)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setembro</v>
      </c>
      <c r="W5" s="467"/>
      <c r="Y5" s="502" t="s">
        <v>86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SUM(C8:C16)</f>
        <v>73589682</v>
      </c>
      <c r="D7" s="14">
        <f>SUM(D8:D16)</f>
        <v>80208943</v>
      </c>
      <c r="E7" s="14">
        <f>SUM(E8:E16)</f>
        <v>81369316</v>
      </c>
      <c r="F7" s="14">
        <f>SUM(F8:F16)</f>
        <v>89195523</v>
      </c>
      <c r="G7" s="14">
        <f>SUM(G8:G16)</f>
        <v>49337605</v>
      </c>
      <c r="H7" s="14">
        <v>45824290</v>
      </c>
      <c r="I7" s="14">
        <v>76723900.303000018</v>
      </c>
      <c r="J7" s="14">
        <v>80072442.598000064</v>
      </c>
      <c r="K7" s="180">
        <v>59194279.10399998</v>
      </c>
      <c r="L7" s="179">
        <v>72364868.32099995</v>
      </c>
      <c r="M7" s="1"/>
      <c r="N7" s="134">
        <f t="shared" ref="N7:T7" si="0">C7/C28</f>
        <v>0.28645210339566635</v>
      </c>
      <c r="O7" s="21">
        <f t="shared" si="0"/>
        <v>0.29996382809659872</v>
      </c>
      <c r="P7" s="21">
        <f t="shared" si="0"/>
        <v>0.30810715382130371</v>
      </c>
      <c r="Q7" s="21">
        <f t="shared" si="0"/>
        <v>0.32051134028015688</v>
      </c>
      <c r="R7" s="259">
        <f t="shared" si="0"/>
        <v>0.19675932743408217</v>
      </c>
      <c r="S7" s="259">
        <f t="shared" si="0"/>
        <v>0.17975275068334365</v>
      </c>
      <c r="T7" s="259">
        <f t="shared" si="0"/>
        <v>0.27309991734133654</v>
      </c>
      <c r="U7" s="22">
        <f>J7/J28</f>
        <v>0.28549308062455925</v>
      </c>
      <c r="V7" s="20">
        <f>K7/K28</f>
        <v>0.2873885504899274</v>
      </c>
      <c r="W7" s="234">
        <f>L7/L28</f>
        <v>0.33901436853376027</v>
      </c>
      <c r="X7" s="1"/>
      <c r="Y7" s="64">
        <f>(L7-K7)/K7</f>
        <v>0.2224976706593591</v>
      </c>
      <c r="Z7" s="101">
        <f>(W7-V7)*100</f>
        <v>5.1625818043832874</v>
      </c>
      <c r="AC7" s="1"/>
    </row>
    <row r="8" spans="1:29" ht="20.100000000000001" customHeight="1" x14ac:dyDescent="0.25">
      <c r="A8" s="24"/>
      <c r="B8" s="143" t="s">
        <v>64</v>
      </c>
      <c r="C8" s="10">
        <v>37372619</v>
      </c>
      <c r="D8" s="11">
        <v>38873692</v>
      </c>
      <c r="E8" s="11">
        <v>39446321</v>
      </c>
      <c r="F8" s="35">
        <v>43511718</v>
      </c>
      <c r="G8" s="35">
        <v>24224823</v>
      </c>
      <c r="H8" s="35">
        <v>21788571</v>
      </c>
      <c r="I8" s="35">
        <v>37887349.384000041</v>
      </c>
      <c r="J8" s="12">
        <v>39754220.665000036</v>
      </c>
      <c r="K8" s="10">
        <v>29259724.718999986</v>
      </c>
      <c r="L8" s="161">
        <v>34562884.974999957</v>
      </c>
      <c r="N8" s="77">
        <f t="shared" ref="N8:N16" si="1">C8/$C$7</f>
        <v>0.50785134524701436</v>
      </c>
      <c r="O8" s="18">
        <f t="shared" ref="O8:O16" si="2">D8/$D$7</f>
        <v>0.48465533325878635</v>
      </c>
      <c r="P8" s="18">
        <f t="shared" ref="P8:P16" si="3">E8/$E$7</f>
        <v>0.4847812779942749</v>
      </c>
      <c r="Q8" s="37">
        <f>F8/$F$7</f>
        <v>0.4878240133195923</v>
      </c>
      <c r="R8" s="37">
        <f>G8/$G$7</f>
        <v>0.49100119472763221</v>
      </c>
      <c r="S8" s="37">
        <f>H8/$H$7</f>
        <v>0.47548082032476663</v>
      </c>
      <c r="T8" s="37">
        <f>I8/$I$7</f>
        <v>0.49381417308523601</v>
      </c>
      <c r="U8" s="19">
        <f t="shared" ref="U8:U16" si="4">J8/$J$7</f>
        <v>0.49647818119629789</v>
      </c>
      <c r="V8" s="96">
        <f>K8/$K$7</f>
        <v>0.49429987427658018</v>
      </c>
      <c r="W8" s="78">
        <f>L8/$L$7</f>
        <v>0.47761967618988904</v>
      </c>
      <c r="Y8" s="107">
        <f t="shared" ref="Y8:Y38" si="5">(L8-K8)/K8</f>
        <v>0.18124436599898464</v>
      </c>
      <c r="Z8" s="108">
        <f t="shared" ref="Z8:Z38" si="6">(W8-V8)*100</f>
        <v>-1.6680198086691134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7255381</v>
      </c>
      <c r="E9" s="11">
        <v>7833663</v>
      </c>
      <c r="F9" s="35">
        <v>8890691</v>
      </c>
      <c r="G9" s="35">
        <v>4710388</v>
      </c>
      <c r="H9" s="35">
        <v>4870698</v>
      </c>
      <c r="I9" s="35">
        <v>7767477.8699999955</v>
      </c>
      <c r="J9" s="12">
        <v>7582104.3120000055</v>
      </c>
      <c r="K9" s="10">
        <v>5636976.1959999995</v>
      </c>
      <c r="L9" s="161">
        <v>6560570.0980000012</v>
      </c>
      <c r="N9" s="77">
        <f t="shared" ref="N9:N15" si="7">C9/$C$7</f>
        <v>8.1480933699373773E-2</v>
      </c>
      <c r="O9" s="18">
        <f t="shared" ref="O9:O15" si="8">D9/$D$7</f>
        <v>9.0456010622157176E-2</v>
      </c>
      <c r="P9" s="18">
        <f t="shared" ref="P9:P15" si="9">E9/$E$7</f>
        <v>9.6272936594428302E-2</v>
      </c>
      <c r="Q9" s="37">
        <f t="shared" ref="Q9:Q16" si="10">F9/$F$7</f>
        <v>9.967642658477377E-2</v>
      </c>
      <c r="R9" s="37">
        <f t="shared" ref="R9:R16" si="11">G9/$G$7</f>
        <v>9.5472571074335696E-2</v>
      </c>
      <c r="S9" s="37">
        <f t="shared" ref="S9:S15" si="12">H9/$H$7</f>
        <v>0.10629074667605325</v>
      </c>
      <c r="T9" s="37">
        <f t="shared" ref="T9:T16" si="13">I9/$I$7</f>
        <v>0.10123935096266574</v>
      </c>
      <c r="U9" s="19">
        <f t="shared" ref="U9:U15" si="14">J9/$J$7</f>
        <v>9.4690558524180457E-2</v>
      </c>
      <c r="V9" s="96">
        <f t="shared" ref="V9:V15" si="15">K9/$K$7</f>
        <v>9.5228395063250093E-2</v>
      </c>
      <c r="W9" s="78">
        <f t="shared" ref="W9:W15" si="16">L9/$L$7</f>
        <v>9.0659601132669423E-2</v>
      </c>
      <c r="Y9" s="145">
        <f t="shared" ref="Y9:Y16" si="17">(L9-K9)/K9</f>
        <v>0.16384562749358145</v>
      </c>
      <c r="Z9" s="104">
        <f t="shared" ref="Z9:Z15" si="18">(W9-V9)*100</f>
        <v>-0.45687939305806696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5">
        <v>26994</v>
      </c>
      <c r="I10" s="35">
        <v>14766.048999999999</v>
      </c>
      <c r="J10" s="12">
        <v>13453.914999999997</v>
      </c>
      <c r="K10" s="10">
        <v>10761.433999999999</v>
      </c>
      <c r="L10" s="161">
        <v>1890.3519999999999</v>
      </c>
      <c r="N10" s="77">
        <f t="shared" si="7"/>
        <v>4.6204847032767449E-4</v>
      </c>
      <c r="O10" s="18">
        <f t="shared" si="8"/>
        <v>5.843862074083186E-4</v>
      </c>
      <c r="P10" s="18">
        <f t="shared" si="9"/>
        <v>8.698610665474932E-4</v>
      </c>
      <c r="Q10" s="37">
        <f t="shared" si="10"/>
        <v>4.9262562202813701E-4</v>
      </c>
      <c r="R10" s="37">
        <f t="shared" si="11"/>
        <v>7.595220724637931E-4</v>
      </c>
      <c r="S10" s="37">
        <f t="shared" si="12"/>
        <v>5.8907623009543631E-4</v>
      </c>
      <c r="T10" s="37">
        <f t="shared" si="13"/>
        <v>1.9245696506154582E-4</v>
      </c>
      <c r="U10" s="19">
        <f t="shared" si="14"/>
        <v>1.6802178831417378E-4</v>
      </c>
      <c r="V10" s="96">
        <f t="shared" si="15"/>
        <v>1.8179854815180625E-4</v>
      </c>
      <c r="W10" s="78">
        <f t="shared" si="16"/>
        <v>2.6122510050245313E-5</v>
      </c>
      <c r="Y10" s="145">
        <f t="shared" si="17"/>
        <v>-0.82434013905581716</v>
      </c>
      <c r="Z10" s="104">
        <f t="shared" si="18"/>
        <v>-1.5567603810156093E-2</v>
      </c>
      <c r="AC10" s="1"/>
    </row>
    <row r="11" spans="1:29" ht="20.100000000000001" customHeight="1" x14ac:dyDescent="0.25">
      <c r="A11" s="24"/>
      <c r="B11" s="143" t="s">
        <v>66</v>
      </c>
      <c r="C11" s="10">
        <v>27432812</v>
      </c>
      <c r="D11" s="11">
        <v>30749453</v>
      </c>
      <c r="E11" s="11">
        <v>30888329</v>
      </c>
      <c r="F11" s="35">
        <v>33714237</v>
      </c>
      <c r="G11" s="35">
        <v>18372080</v>
      </c>
      <c r="H11" s="35">
        <v>17489523</v>
      </c>
      <c r="I11" s="35">
        <v>28337491.208999977</v>
      </c>
      <c r="J11" s="12">
        <v>29325126.115000024</v>
      </c>
      <c r="K11" s="10">
        <v>21531350.225999996</v>
      </c>
      <c r="L11" s="161">
        <v>29022631.456000008</v>
      </c>
      <c r="N11" s="77">
        <f t="shared" si="7"/>
        <v>0.37278068411818926</v>
      </c>
      <c r="O11" s="18">
        <f t="shared" si="8"/>
        <v>0.38336688964969906</v>
      </c>
      <c r="P11" s="18">
        <f t="shared" si="9"/>
        <v>0.37960659519369683</v>
      </c>
      <c r="Q11" s="37">
        <f t="shared" si="10"/>
        <v>0.37798126930653236</v>
      </c>
      <c r="R11" s="37">
        <f t="shared" si="11"/>
        <v>0.37237478389962381</v>
      </c>
      <c r="S11" s="37">
        <f t="shared" si="12"/>
        <v>0.38166489868146347</v>
      </c>
      <c r="T11" s="37">
        <f t="shared" si="13"/>
        <v>0.36934372597181347</v>
      </c>
      <c r="U11" s="19">
        <f t="shared" si="14"/>
        <v>0.36623244106871378</v>
      </c>
      <c r="V11" s="96">
        <f t="shared" si="15"/>
        <v>0.36374039099574135</v>
      </c>
      <c r="W11" s="78">
        <f t="shared" si="16"/>
        <v>0.4010596872402209</v>
      </c>
      <c r="Y11" s="145">
        <f t="shared" si="17"/>
        <v>0.34792435919573589</v>
      </c>
      <c r="Z11" s="104">
        <f t="shared" si="18"/>
        <v>3.7319296244479547</v>
      </c>
    </row>
    <row r="12" spans="1:29" ht="20.100000000000001" customHeight="1" x14ac:dyDescent="0.25">
      <c r="A12" s="24"/>
      <c r="B12" t="s">
        <v>67</v>
      </c>
      <c r="C12" s="10">
        <v>2421840</v>
      </c>
      <c r="D12" s="11">
        <v>3115619</v>
      </c>
      <c r="E12" s="11">
        <v>2990272</v>
      </c>
      <c r="F12" s="35">
        <v>2675500</v>
      </c>
      <c r="G12" s="35">
        <v>1749341</v>
      </c>
      <c r="H12" s="35">
        <v>1424798</v>
      </c>
      <c r="I12" s="35">
        <v>2363176.5129999993</v>
      </c>
      <c r="J12" s="12">
        <v>2990664.3470000015</v>
      </c>
      <c r="K12" s="10">
        <v>2431174.415</v>
      </c>
      <c r="L12" s="161">
        <v>1917144.8569999998</v>
      </c>
      <c r="N12" s="77">
        <f t="shared" si="7"/>
        <v>3.2910048449455186E-2</v>
      </c>
      <c r="O12" s="18">
        <f t="shared" si="8"/>
        <v>3.8843785785831884E-2</v>
      </c>
      <c r="P12" s="18">
        <f t="shared" si="9"/>
        <v>3.6749381056613524E-2</v>
      </c>
      <c r="Q12" s="37">
        <f t="shared" si="10"/>
        <v>2.9995900130548033E-2</v>
      </c>
      <c r="R12" s="37">
        <f t="shared" si="11"/>
        <v>3.5456544759316956E-2</v>
      </c>
      <c r="S12" s="37">
        <f t="shared" si="12"/>
        <v>3.1092636678058734E-2</v>
      </c>
      <c r="T12" s="37">
        <f t="shared" si="13"/>
        <v>3.0801047700485525E-2</v>
      </c>
      <c r="U12" s="19">
        <f t="shared" si="14"/>
        <v>3.7349483167567289E-2</v>
      </c>
      <c r="V12" s="96">
        <f t="shared" si="15"/>
        <v>4.1071104366835955E-2</v>
      </c>
      <c r="W12" s="78">
        <f t="shared" si="16"/>
        <v>2.6492756795961078E-2</v>
      </c>
      <c r="Y12" s="145">
        <f t="shared" si="17"/>
        <v>-0.21143261249728157</v>
      </c>
      <c r="Z12" s="104">
        <f t="shared" si="18"/>
        <v>-1.4578347570874877</v>
      </c>
    </row>
    <row r="13" spans="1:29" ht="20.100000000000001" customHeight="1" x14ac:dyDescent="0.25">
      <c r="A13" s="24"/>
      <c r="B13" s="143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5">
        <v>6760</v>
      </c>
      <c r="I13" s="35">
        <v>4786.5889999999999</v>
      </c>
      <c r="J13" s="12">
        <v>7067.6669999999995</v>
      </c>
      <c r="K13" s="10">
        <v>6183.8859999999995</v>
      </c>
      <c r="L13" s="161">
        <v>4544.299</v>
      </c>
      <c r="N13" s="77">
        <f t="shared" si="7"/>
        <v>0</v>
      </c>
      <c r="O13" s="18">
        <f t="shared" si="8"/>
        <v>0</v>
      </c>
      <c r="P13" s="18">
        <f t="shared" si="9"/>
        <v>0</v>
      </c>
      <c r="Q13" s="37">
        <f t="shared" si="10"/>
        <v>0</v>
      </c>
      <c r="R13" s="37">
        <f t="shared" si="11"/>
        <v>0</v>
      </c>
      <c r="S13" s="37">
        <f t="shared" si="12"/>
        <v>1.4752001613118284E-4</v>
      </c>
      <c r="T13" s="37">
        <f t="shared" si="13"/>
        <v>6.2387195920654169E-5</v>
      </c>
      <c r="U13" s="19">
        <f t="shared" si="14"/>
        <v>8.8265909852193339E-5</v>
      </c>
      <c r="V13" s="96">
        <f t="shared" si="15"/>
        <v>1.0446762919665544E-4</v>
      </c>
      <c r="W13" s="78">
        <f t="shared" si="16"/>
        <v>6.2797032668423524E-5</v>
      </c>
      <c r="Y13" s="145">
        <f t="shared" si="17"/>
        <v>-0.26513861995515436</v>
      </c>
      <c r="Z13" s="104">
        <f t="shared" si="18"/>
        <v>-4.1670596528231921E-3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5">
        <v>0</v>
      </c>
      <c r="I14" s="35"/>
      <c r="J14" s="12">
        <v>296.35500000000002</v>
      </c>
      <c r="K14" s="10"/>
      <c r="L14" s="161">
        <v>2479.4070000000002</v>
      </c>
      <c r="N14" s="77">
        <f t="shared" si="7"/>
        <v>0</v>
      </c>
      <c r="O14" s="18">
        <f t="shared" si="8"/>
        <v>0</v>
      </c>
      <c r="P14" s="18">
        <f t="shared" si="9"/>
        <v>0</v>
      </c>
      <c r="Q14" s="37">
        <f t="shared" si="10"/>
        <v>1.3049982340481371E-5</v>
      </c>
      <c r="R14" s="37">
        <f t="shared" si="11"/>
        <v>1.0884192696422942E-5</v>
      </c>
      <c r="S14" s="37">
        <f t="shared" si="12"/>
        <v>0</v>
      </c>
      <c r="T14" s="37">
        <f t="shared" si="13"/>
        <v>0</v>
      </c>
      <c r="U14" s="19">
        <f t="shared" si="14"/>
        <v>3.7010860463922199E-6</v>
      </c>
      <c r="V14" s="96">
        <f t="shared" si="15"/>
        <v>0</v>
      </c>
      <c r="W14" s="78">
        <f t="shared" si="16"/>
        <v>3.4262578755781247E-5</v>
      </c>
      <c r="Y14" s="145"/>
      <c r="Z14" s="104">
        <f t="shared" si="18"/>
        <v>3.4262578755781246E-3</v>
      </c>
      <c r="AC14" s="1"/>
    </row>
    <row r="15" spans="1:29" ht="20.100000000000001" customHeight="1" x14ac:dyDescent="0.25">
      <c r="A15" s="24"/>
      <c r="B15" t="s">
        <v>69</v>
      </c>
      <c r="C15" s="10">
        <v>0</v>
      </c>
      <c r="D15" s="11">
        <v>0</v>
      </c>
      <c r="E15" s="11">
        <v>0</v>
      </c>
      <c r="F15" s="35">
        <v>0</v>
      </c>
      <c r="G15" s="35">
        <v>0</v>
      </c>
      <c r="H15" s="35">
        <v>0</v>
      </c>
      <c r="I15" s="35"/>
      <c r="J15" s="12"/>
      <c r="K15" s="10"/>
      <c r="L15" s="161"/>
      <c r="N15" s="77">
        <f t="shared" si="7"/>
        <v>0</v>
      </c>
      <c r="O15" s="18">
        <f t="shared" si="8"/>
        <v>0</v>
      </c>
      <c r="P15" s="18">
        <f t="shared" si="9"/>
        <v>0</v>
      </c>
      <c r="Q15" s="37">
        <f t="shared" si="10"/>
        <v>0</v>
      </c>
      <c r="R15" s="37">
        <f t="shared" si="11"/>
        <v>0</v>
      </c>
      <c r="S15" s="37">
        <f t="shared" si="12"/>
        <v>0</v>
      </c>
      <c r="T15" s="37">
        <f t="shared" si="13"/>
        <v>0</v>
      </c>
      <c r="U15" s="19">
        <f t="shared" si="14"/>
        <v>0</v>
      </c>
      <c r="V15" s="96">
        <f t="shared" si="15"/>
        <v>0</v>
      </c>
      <c r="W15" s="78">
        <f t="shared" si="16"/>
        <v>0</v>
      </c>
      <c r="Y15" s="145"/>
      <c r="Z15" s="104">
        <f t="shared" si="18"/>
        <v>0</v>
      </c>
    </row>
    <row r="16" spans="1:29" ht="20.100000000000001" customHeight="1" thickBot="1" x14ac:dyDescent="0.3">
      <c r="A16" s="24"/>
      <c r="B16" t="s">
        <v>70</v>
      </c>
      <c r="C16" s="10">
        <v>332253</v>
      </c>
      <c r="D16" s="11">
        <v>167925</v>
      </c>
      <c r="E16" s="11">
        <v>139951</v>
      </c>
      <c r="F16" s="35">
        <v>358273</v>
      </c>
      <c r="G16" s="35">
        <v>242963</v>
      </c>
      <c r="H16" s="35">
        <v>216946</v>
      </c>
      <c r="I16" s="35">
        <v>348852.68900000001</v>
      </c>
      <c r="J16" s="12">
        <v>399509.22200000001</v>
      </c>
      <c r="K16" s="10">
        <v>318108.22800000006</v>
      </c>
      <c r="L16" s="161">
        <v>292722.87700000004</v>
      </c>
      <c r="N16" s="77">
        <f t="shared" si="1"/>
        <v>4.5149400156396929E-3</v>
      </c>
      <c r="O16" s="18">
        <f t="shared" si="2"/>
        <v>2.093594476117208E-3</v>
      </c>
      <c r="P16" s="18">
        <f t="shared" si="3"/>
        <v>1.7199480944389406E-3</v>
      </c>
      <c r="Q16" s="37">
        <f t="shared" si="10"/>
        <v>4.0167150541849505E-3</v>
      </c>
      <c r="R16" s="37">
        <f t="shared" si="11"/>
        <v>4.9244992739311119E-3</v>
      </c>
      <c r="S16" s="37">
        <f t="shared" ref="S16" si="19">H16/$H$7</f>
        <v>4.7343013934313003E-3</v>
      </c>
      <c r="T16" s="37">
        <f t="shared" si="13"/>
        <v>4.5468581188169779E-3</v>
      </c>
      <c r="U16" s="19">
        <f t="shared" si="4"/>
        <v>4.9893472590278945E-3</v>
      </c>
      <c r="V16" s="96">
        <f t="shared" ref="V16" si="20">K16/$K$7</f>
        <v>5.3739691202439911E-3</v>
      </c>
      <c r="W16" s="78">
        <f t="shared" ref="W16" si="21">L16/$L$7</f>
        <v>4.0450965197853222E-3</v>
      </c>
      <c r="Y16" s="145">
        <f t="shared" si="17"/>
        <v>-7.9800988360477179E-2</v>
      </c>
      <c r="Z16" s="106">
        <f t="shared" si="6"/>
        <v>-0.1328872600458669</v>
      </c>
    </row>
    <row r="17" spans="1:29" ht="20.100000000000001" customHeight="1" thickBot="1" x14ac:dyDescent="0.3">
      <c r="A17" s="5" t="s">
        <v>35</v>
      </c>
      <c r="B17" s="6"/>
      <c r="C17" s="13">
        <f>SUM(C18:C27)</f>
        <v>183310795</v>
      </c>
      <c r="D17" s="14">
        <f>SUM(D18:D27)</f>
        <v>187186441</v>
      </c>
      <c r="E17" s="14">
        <f t="shared" ref="E17:G17" si="22">SUM(E18:E27)</f>
        <v>182724896</v>
      </c>
      <c r="F17" s="14">
        <f t="shared" si="22"/>
        <v>189095794</v>
      </c>
      <c r="G17" s="14">
        <f t="shared" si="22"/>
        <v>201413430</v>
      </c>
      <c r="H17" s="14">
        <v>209105272</v>
      </c>
      <c r="I17" s="14">
        <v>204213205.24399996</v>
      </c>
      <c r="J17" s="14">
        <v>200398251.90299973</v>
      </c>
      <c r="K17" s="13">
        <v>146778711.13199988</v>
      </c>
      <c r="L17" s="160">
        <v>141091772.5699999</v>
      </c>
      <c r="M17" s="1"/>
      <c r="N17" s="134">
        <f t="shared" ref="N17:T17" si="23">C17/C28</f>
        <v>0.71354789660433371</v>
      </c>
      <c r="O17" s="21">
        <f t="shared" si="23"/>
        <v>0.70003617190340128</v>
      </c>
      <c r="P17" s="21">
        <f t="shared" si="23"/>
        <v>0.69189284617869629</v>
      </c>
      <c r="Q17" s="21">
        <f t="shared" si="23"/>
        <v>0.67948865971984318</v>
      </c>
      <c r="R17" s="259">
        <f t="shared" si="23"/>
        <v>0.8032406725659178</v>
      </c>
      <c r="S17" s="259">
        <f t="shared" si="23"/>
        <v>0.82024724931665638</v>
      </c>
      <c r="T17" s="259">
        <f t="shared" si="23"/>
        <v>0.72690008265866368</v>
      </c>
      <c r="U17" s="22">
        <f>J17/J28</f>
        <v>0.71450691937544075</v>
      </c>
      <c r="V17" s="20">
        <f>K17/K28</f>
        <v>0.71261144951007249</v>
      </c>
      <c r="W17" s="234">
        <f>L17/L28</f>
        <v>0.66098563146623968</v>
      </c>
      <c r="X17" s="1"/>
      <c r="Y17" s="64">
        <f t="shared" si="5"/>
        <v>-3.8744982280745355E-2</v>
      </c>
      <c r="Z17" s="101">
        <f t="shared" si="6"/>
        <v>-5.1625818043832812</v>
      </c>
      <c r="AC17" s="26"/>
    </row>
    <row r="18" spans="1:29" ht="20.100000000000001" customHeight="1" x14ac:dyDescent="0.25">
      <c r="A18" s="24"/>
      <c r="B18" t="s">
        <v>64</v>
      </c>
      <c r="C18" s="10">
        <v>63208159</v>
      </c>
      <c r="D18" s="11">
        <v>65750811</v>
      </c>
      <c r="E18" s="11">
        <v>62925601</v>
      </c>
      <c r="F18" s="35">
        <v>68442945</v>
      </c>
      <c r="G18" s="35">
        <v>75276705</v>
      </c>
      <c r="H18" s="35">
        <v>74756891</v>
      </c>
      <c r="I18" s="35">
        <v>71424886.362999976</v>
      </c>
      <c r="J18" s="12">
        <v>69339065.791000023</v>
      </c>
      <c r="K18" s="10">
        <v>51666312.679999985</v>
      </c>
      <c r="L18" s="161">
        <v>48762831.850000001</v>
      </c>
      <c r="N18" s="77">
        <f t="shared" ref="N18:N27" si="24">C18/$C$17</f>
        <v>0.34481416656340397</v>
      </c>
      <c r="O18" s="18">
        <f t="shared" ref="O18:O27" si="25">D18/$D$17</f>
        <v>0.35125840658512225</v>
      </c>
      <c r="P18" s="18">
        <f t="shared" ref="P18:P27" si="26">E18/$E$17</f>
        <v>0.34437343994985775</v>
      </c>
      <c r="Q18" s="37">
        <f>F18/$F$17</f>
        <v>0.36194853175845887</v>
      </c>
      <c r="R18" s="37">
        <f>G18/$G$17</f>
        <v>0.37374223258101508</v>
      </c>
      <c r="S18" s="37">
        <f>H18/$H$17</f>
        <v>0.35750839892740727</v>
      </c>
      <c r="T18" s="37">
        <f>I18/$I$17</f>
        <v>0.34975645320124826</v>
      </c>
      <c r="U18" s="19">
        <f t="shared" ref="U18:U27" si="27">J18/$J$17</f>
        <v>0.34600634053715562</v>
      </c>
      <c r="V18" s="96">
        <f>K18/$K$17</f>
        <v>0.35200140593642248</v>
      </c>
      <c r="W18" s="78">
        <f>L18/$L$17</f>
        <v>0.34561073946255289</v>
      </c>
      <c r="Y18" s="107">
        <f t="shared" si="5"/>
        <v>-5.6196788185426672E-2</v>
      </c>
      <c r="Z18" s="108">
        <f t="shared" si="6"/>
        <v>-0.63906664738695995</v>
      </c>
      <c r="AC18" s="2"/>
    </row>
    <row r="19" spans="1:29" ht="20.100000000000001" customHeight="1" x14ac:dyDescent="0.25">
      <c r="A19" s="24"/>
      <c r="B19" t="s">
        <v>65</v>
      </c>
      <c r="C19" s="10">
        <v>56768</v>
      </c>
      <c r="D19" s="11">
        <v>44015</v>
      </c>
      <c r="E19" s="11">
        <v>22043</v>
      </c>
      <c r="F19" s="35">
        <v>50944</v>
      </c>
      <c r="G19" s="35">
        <v>44500</v>
      </c>
      <c r="H19" s="35">
        <v>23703</v>
      </c>
      <c r="I19" s="35">
        <v>293499.55899999983</v>
      </c>
      <c r="J19" s="12">
        <v>214368.47399999999</v>
      </c>
      <c r="K19" s="10">
        <v>153354.76800000001</v>
      </c>
      <c r="L19" s="161">
        <v>207879.94499999998</v>
      </c>
      <c r="N19" s="77">
        <f t="shared" si="24"/>
        <v>3.0968170750664194E-4</v>
      </c>
      <c r="O19" s="18">
        <f t="shared" si="25"/>
        <v>2.3513989456105957E-4</v>
      </c>
      <c r="P19" s="18">
        <f t="shared" si="26"/>
        <v>1.2063490242730799E-4</v>
      </c>
      <c r="Q19" s="37">
        <f t="shared" ref="Q19:Q27" si="28">F19/$F$17</f>
        <v>2.6940842481139478E-4</v>
      </c>
      <c r="R19" s="37">
        <f t="shared" ref="R19:R27" si="29">G19/$G$17</f>
        <v>2.2093859381670824E-4</v>
      </c>
      <c r="S19" s="37">
        <f t="shared" ref="S19:S27" si="30">H19/$H$17</f>
        <v>1.1335438735375356E-4</v>
      </c>
      <c r="T19" s="37">
        <f t="shared" ref="T19:T27" si="31">I19/$I$17</f>
        <v>1.4372212543714688E-3</v>
      </c>
      <c r="U19" s="19">
        <f t="shared" si="27"/>
        <v>1.0697122952138443E-3</v>
      </c>
      <c r="V19" s="96">
        <f t="shared" ref="V19:V27" si="32">K19/$K$17</f>
        <v>1.044802524952588E-3</v>
      </c>
      <c r="W19" s="78">
        <f t="shared" ref="W19:W27" si="33">L19/$L$17</f>
        <v>1.4733668818064103E-3</v>
      </c>
      <c r="Y19" s="145">
        <f t="shared" si="5"/>
        <v>0.35554927773748751</v>
      </c>
      <c r="Z19" s="104">
        <f t="shared" si="6"/>
        <v>4.2856435685382228E-2</v>
      </c>
      <c r="AC19" s="2"/>
    </row>
    <row r="20" spans="1:29" ht="20.100000000000001" customHeight="1" x14ac:dyDescent="0.25">
      <c r="A20" s="24"/>
      <c r="B20" t="s">
        <v>72</v>
      </c>
      <c r="C20" s="10">
        <v>0</v>
      </c>
      <c r="D20" s="11">
        <v>0</v>
      </c>
      <c r="E20" s="11">
        <v>0</v>
      </c>
      <c r="F20" s="35">
        <v>194</v>
      </c>
      <c r="G20" s="35">
        <v>2024</v>
      </c>
      <c r="H20" s="35">
        <v>142</v>
      </c>
      <c r="I20" s="35"/>
      <c r="J20" s="12"/>
      <c r="K20" s="10"/>
      <c r="L20" s="161"/>
      <c r="N20" s="77">
        <f t="shared" si="24"/>
        <v>0</v>
      </c>
      <c r="O20" s="18">
        <f t="shared" si="25"/>
        <v>0</v>
      </c>
      <c r="P20" s="18">
        <f t="shared" si="26"/>
        <v>0</v>
      </c>
      <c r="Q20" s="37">
        <f t="shared" si="28"/>
        <v>1.0259350348109805E-6</v>
      </c>
      <c r="R20" s="37">
        <f t="shared" si="29"/>
        <v>1.0048982334494775E-5</v>
      </c>
      <c r="S20" s="37">
        <f t="shared" si="30"/>
        <v>6.7908378704100777E-7</v>
      </c>
      <c r="T20" s="37">
        <f t="shared" si="31"/>
        <v>0</v>
      </c>
      <c r="U20" s="19">
        <f t="shared" si="27"/>
        <v>0</v>
      </c>
      <c r="V20" s="96">
        <f t="shared" si="32"/>
        <v>0</v>
      </c>
      <c r="W20" s="78">
        <f t="shared" si="33"/>
        <v>0</v>
      </c>
      <c r="Y20" s="145"/>
      <c r="Z20" s="104">
        <f t="shared" si="6"/>
        <v>0</v>
      </c>
      <c r="AC20" s="26"/>
    </row>
    <row r="21" spans="1:29" ht="20.100000000000001" customHeight="1" x14ac:dyDescent="0.25">
      <c r="A21" s="24"/>
      <c r="B21" t="s">
        <v>66</v>
      </c>
      <c r="C21" s="10">
        <v>90178750</v>
      </c>
      <c r="D21" s="11">
        <v>92438841</v>
      </c>
      <c r="E21" s="11">
        <v>93287385</v>
      </c>
      <c r="F21" s="35">
        <v>95011875</v>
      </c>
      <c r="G21" s="35">
        <v>98720523</v>
      </c>
      <c r="H21" s="35">
        <v>105986244</v>
      </c>
      <c r="I21" s="35">
        <v>105358118.40199995</v>
      </c>
      <c r="J21" s="12">
        <v>103740319.32899968</v>
      </c>
      <c r="K21" s="10">
        <v>74899583.315999895</v>
      </c>
      <c r="L21" s="161">
        <v>73628922.297999904</v>
      </c>
      <c r="N21" s="77">
        <f t="shared" si="24"/>
        <v>0.49194456878548803</v>
      </c>
      <c r="O21" s="18">
        <f t="shared" si="25"/>
        <v>0.49383299616236626</v>
      </c>
      <c r="P21" s="18">
        <f t="shared" si="26"/>
        <v>0.51053461811793832</v>
      </c>
      <c r="Q21" s="37">
        <f t="shared" si="28"/>
        <v>0.50245366642052336</v>
      </c>
      <c r="R21" s="37">
        <f t="shared" si="29"/>
        <v>0.49013873106674166</v>
      </c>
      <c r="S21" s="37">
        <f t="shared" si="30"/>
        <v>0.50685591513924144</v>
      </c>
      <c r="T21" s="37">
        <f t="shared" si="31"/>
        <v>0.51592216221333465</v>
      </c>
      <c r="U21" s="19">
        <f t="shared" si="27"/>
        <v>0.51767077977912646</v>
      </c>
      <c r="V21" s="96">
        <f t="shared" si="32"/>
        <v>0.51028914710009809</v>
      </c>
      <c r="W21" s="78">
        <f t="shared" si="33"/>
        <v>0.52185128131032843</v>
      </c>
      <c r="Y21" s="145">
        <f t="shared" si="5"/>
        <v>-1.696486097444758E-2</v>
      </c>
      <c r="Z21" s="104">
        <f t="shared" si="6"/>
        <v>1.1562134210230335</v>
      </c>
      <c r="AC21" s="2"/>
    </row>
    <row r="22" spans="1:29" ht="20.100000000000001" customHeight="1" x14ac:dyDescent="0.25">
      <c r="A22" s="24"/>
      <c r="B22" t="s">
        <v>67</v>
      </c>
      <c r="C22" s="10">
        <v>4165670</v>
      </c>
      <c r="D22" s="11">
        <v>4672073</v>
      </c>
      <c r="E22" s="11">
        <v>3977355</v>
      </c>
      <c r="F22" s="35">
        <v>3743966</v>
      </c>
      <c r="G22" s="35">
        <v>4230134</v>
      </c>
      <c r="H22" s="35">
        <v>4582037</v>
      </c>
      <c r="I22" s="35">
        <v>4152545.3280000011</v>
      </c>
      <c r="J22" s="12">
        <v>4006149.9739999995</v>
      </c>
      <c r="K22" s="10">
        <v>2966086.263999999</v>
      </c>
      <c r="L22" s="161">
        <v>3082467.162</v>
      </c>
      <c r="N22" s="77">
        <f t="shared" si="24"/>
        <v>2.2724630047019325E-2</v>
      </c>
      <c r="O22" s="18">
        <f t="shared" si="25"/>
        <v>2.4959462742282706E-2</v>
      </c>
      <c r="P22" s="18">
        <f t="shared" si="26"/>
        <v>2.1766902524328158E-2</v>
      </c>
      <c r="Q22" s="37">
        <f t="shared" si="28"/>
        <v>1.9799308703820243E-2</v>
      </c>
      <c r="R22" s="37">
        <f t="shared" si="29"/>
        <v>2.1002243991376346E-2</v>
      </c>
      <c r="S22" s="37">
        <f t="shared" si="30"/>
        <v>2.1912584776915621E-2</v>
      </c>
      <c r="T22" s="37">
        <f t="shared" si="31"/>
        <v>2.0334362427926331E-2</v>
      </c>
      <c r="U22" s="19">
        <f t="shared" si="27"/>
        <v>1.9990942715104751E-2</v>
      </c>
      <c r="V22" s="96">
        <f t="shared" si="32"/>
        <v>2.020787783953602E-2</v>
      </c>
      <c r="W22" s="78">
        <f t="shared" si="33"/>
        <v>2.1847249530235327E-2</v>
      </c>
      <c r="Y22" s="145">
        <f t="shared" si="5"/>
        <v>3.9237192597039387E-2</v>
      </c>
      <c r="Z22" s="104">
        <f t="shared" si="6"/>
        <v>0.16393716906993072</v>
      </c>
      <c r="AC22" s="2"/>
    </row>
    <row r="23" spans="1:29" ht="20.100000000000001" customHeight="1" x14ac:dyDescent="0.25">
      <c r="A23" s="24"/>
      <c r="B23" t="s">
        <v>81</v>
      </c>
      <c r="C23" s="10">
        <v>0</v>
      </c>
      <c r="D23" s="11">
        <v>0</v>
      </c>
      <c r="E23" s="11">
        <v>0</v>
      </c>
      <c r="F23" s="35">
        <v>0</v>
      </c>
      <c r="G23" s="35">
        <v>0</v>
      </c>
      <c r="H23" s="35">
        <v>18648</v>
      </c>
      <c r="I23" s="35">
        <v>44621.919999999998</v>
      </c>
      <c r="J23" s="12">
        <v>22618.706000000002</v>
      </c>
      <c r="K23" s="10">
        <v>18199.984999999997</v>
      </c>
      <c r="L23" s="161">
        <v>16727.617999999999</v>
      </c>
      <c r="N23" s="77">
        <f t="shared" ref="N23:N26" si="34">C23/$C$17</f>
        <v>0</v>
      </c>
      <c r="O23" s="18">
        <f t="shared" ref="O23:O26" si="35">D23/$D$17</f>
        <v>0</v>
      </c>
      <c r="P23" s="18">
        <f t="shared" ref="P23:P26" si="36">E23/$E$17</f>
        <v>0</v>
      </c>
      <c r="Q23" s="37">
        <f t="shared" ref="Q23:Q26" si="37">F23/$F$17</f>
        <v>0</v>
      </c>
      <c r="R23" s="37">
        <f t="shared" si="29"/>
        <v>0</v>
      </c>
      <c r="S23" s="37">
        <f t="shared" ref="S23:S26" si="38">H23/$H$17</f>
        <v>8.9179960991131772E-5</v>
      </c>
      <c r="T23" s="37">
        <f t="shared" si="31"/>
        <v>2.1850653559197806E-4</v>
      </c>
      <c r="U23" s="19">
        <f t="shared" ref="U23:U26" si="39">J23/$J$17</f>
        <v>1.1286877896992986E-4</v>
      </c>
      <c r="V23" s="96">
        <f t="shared" ref="V23:V26" si="40">K23/$K$17</f>
        <v>1.2399608130931556E-4</v>
      </c>
      <c r="W23" s="78">
        <f t="shared" ref="W23:W26" si="41">L23/$L$17</f>
        <v>1.1855842261603823E-4</v>
      </c>
      <c r="Y23" s="145">
        <f t="shared" ref="Y23" si="42">(L23-K23)/K23</f>
        <v>-8.0899352389576074E-2</v>
      </c>
      <c r="Z23" s="104">
        <f t="shared" ref="Z23:Z26" si="43">(W23-V23)*100</f>
        <v>-5.4376586932773272E-4</v>
      </c>
      <c r="AC23" s="2"/>
    </row>
    <row r="24" spans="1:29" ht="20.100000000000001" customHeight="1" x14ac:dyDescent="0.25">
      <c r="A24" s="24"/>
      <c r="B24" t="s">
        <v>68</v>
      </c>
      <c r="C24" s="10">
        <v>0</v>
      </c>
      <c r="D24" s="11">
        <v>0</v>
      </c>
      <c r="E24" s="11">
        <v>266</v>
      </c>
      <c r="F24" s="35">
        <v>221</v>
      </c>
      <c r="G24" s="35">
        <v>39</v>
      </c>
      <c r="H24" s="35">
        <v>1021</v>
      </c>
      <c r="I24" s="35">
        <v>1179.998</v>
      </c>
      <c r="J24" s="12">
        <v>6268.2449999999999</v>
      </c>
      <c r="K24" s="10">
        <v>677.42700000000002</v>
      </c>
      <c r="L24" s="161">
        <v>856.17200000000014</v>
      </c>
      <c r="N24" s="77">
        <f t="shared" si="34"/>
        <v>0</v>
      </c>
      <c r="O24" s="18">
        <f t="shared" si="35"/>
        <v>0</v>
      </c>
      <c r="P24" s="18">
        <f t="shared" si="36"/>
        <v>1.455740327798572E-6</v>
      </c>
      <c r="Q24" s="37">
        <f t="shared" si="37"/>
        <v>1.1687198076970449E-6</v>
      </c>
      <c r="R24" s="37">
        <f t="shared" si="29"/>
        <v>1.9363157660340723E-7</v>
      </c>
      <c r="S24" s="37">
        <f t="shared" si="38"/>
        <v>4.8827080744286547E-6</v>
      </c>
      <c r="T24" s="37">
        <f t="shared" si="31"/>
        <v>5.7782649196955882E-6</v>
      </c>
      <c r="U24" s="19">
        <f t="shared" si="39"/>
        <v>3.1278940512086229E-5</v>
      </c>
      <c r="V24" s="96">
        <f t="shared" si="40"/>
        <v>4.6152946484915084E-6</v>
      </c>
      <c r="W24" s="78">
        <f t="shared" si="41"/>
        <v>6.0681922439894731E-6</v>
      </c>
      <c r="Y24" s="145"/>
      <c r="Z24" s="104">
        <f t="shared" si="43"/>
        <v>1.4528975954979648E-4</v>
      </c>
      <c r="AC24" s="26"/>
    </row>
    <row r="25" spans="1:29" ht="20.100000000000001" customHeight="1" x14ac:dyDescent="0.25">
      <c r="A25" s="24"/>
      <c r="B25" t="s">
        <v>82</v>
      </c>
      <c r="C25" s="10">
        <v>0</v>
      </c>
      <c r="D25" s="11">
        <v>0</v>
      </c>
      <c r="E25" s="11">
        <v>0</v>
      </c>
      <c r="F25" s="35">
        <v>0</v>
      </c>
      <c r="G25" s="35">
        <v>0</v>
      </c>
      <c r="H25" s="35">
        <v>11794</v>
      </c>
      <c r="I25" s="35">
        <v>32907.975999999995</v>
      </c>
      <c r="J25" s="12">
        <v>16635.636000000002</v>
      </c>
      <c r="K25" s="10">
        <v>16064.131000000003</v>
      </c>
      <c r="L25" s="161">
        <v>765.06999999999994</v>
      </c>
      <c r="N25" s="77">
        <f t="shared" si="34"/>
        <v>0</v>
      </c>
      <c r="O25" s="18">
        <f t="shared" si="35"/>
        <v>0</v>
      </c>
      <c r="P25" s="18">
        <f t="shared" si="36"/>
        <v>0</v>
      </c>
      <c r="Q25" s="37">
        <f t="shared" si="37"/>
        <v>0</v>
      </c>
      <c r="R25" s="37">
        <f t="shared" si="29"/>
        <v>0</v>
      </c>
      <c r="S25" s="37">
        <f t="shared" si="38"/>
        <v>5.6402212565927079E-5</v>
      </c>
      <c r="T25" s="37">
        <f t="shared" si="31"/>
        <v>1.6114519117742937E-4</v>
      </c>
      <c r="U25" s="19">
        <f t="shared" si="39"/>
        <v>8.3012879813204534E-5</v>
      </c>
      <c r="V25" s="96">
        <f t="shared" si="40"/>
        <v>1.0944455688504673E-4</v>
      </c>
      <c r="W25" s="78">
        <f t="shared" si="41"/>
        <v>5.422499030695964E-6</v>
      </c>
      <c r="Y25" s="145"/>
      <c r="Z25" s="104">
        <f t="shared" si="43"/>
        <v>-1.0402205785435078E-2</v>
      </c>
      <c r="AC25" s="26"/>
    </row>
    <row r="26" spans="1:29" ht="20.100000000000001" customHeight="1" x14ac:dyDescent="0.25">
      <c r="A26" s="24"/>
      <c r="B26" t="s">
        <v>69</v>
      </c>
      <c r="C26" s="10">
        <v>0</v>
      </c>
      <c r="D26" s="11">
        <v>24</v>
      </c>
      <c r="E26" s="11">
        <v>29</v>
      </c>
      <c r="F26" s="35">
        <v>22</v>
      </c>
      <c r="G26" s="35">
        <v>0</v>
      </c>
      <c r="H26" s="35">
        <v>0</v>
      </c>
      <c r="I26" s="35"/>
      <c r="J26" s="12"/>
      <c r="K26" s="10"/>
      <c r="L26" s="161"/>
      <c r="N26" s="77">
        <f t="shared" si="34"/>
        <v>0</v>
      </c>
      <c r="O26" s="18">
        <f t="shared" si="35"/>
        <v>1.2821441484642576E-7</v>
      </c>
      <c r="P26" s="18">
        <f t="shared" si="36"/>
        <v>1.5870853197803982E-7</v>
      </c>
      <c r="Q26" s="37">
        <f t="shared" si="37"/>
        <v>1.1634314827753387E-7</v>
      </c>
      <c r="R26" s="37">
        <f t="shared" si="29"/>
        <v>0</v>
      </c>
      <c r="S26" s="37">
        <f t="shared" si="38"/>
        <v>0</v>
      </c>
      <c r="T26" s="37">
        <f t="shared" si="31"/>
        <v>0</v>
      </c>
      <c r="U26" s="19">
        <f t="shared" si="39"/>
        <v>0</v>
      </c>
      <c r="V26" s="96">
        <f t="shared" si="40"/>
        <v>0</v>
      </c>
      <c r="W26" s="78">
        <f t="shared" si="41"/>
        <v>0</v>
      </c>
      <c r="Y26" s="145"/>
      <c r="Z26" s="104">
        <f t="shared" si="43"/>
        <v>0</v>
      </c>
      <c r="AC26" s="2"/>
    </row>
    <row r="27" spans="1:29" ht="20.100000000000001" customHeight="1" thickBot="1" x14ac:dyDescent="0.3">
      <c r="A27" s="24"/>
      <c r="B27" t="s">
        <v>70</v>
      </c>
      <c r="C27" s="32">
        <v>25701448</v>
      </c>
      <c r="D27" s="33">
        <v>24280677</v>
      </c>
      <c r="E27" s="33">
        <v>22512217</v>
      </c>
      <c r="F27" s="35">
        <v>21845627</v>
      </c>
      <c r="G27" s="35">
        <v>23139505</v>
      </c>
      <c r="H27" s="35">
        <v>23724792</v>
      </c>
      <c r="I27" s="35">
        <v>22905445.698000003</v>
      </c>
      <c r="J27" s="12">
        <v>23052825.747999996</v>
      </c>
      <c r="K27" s="10">
        <v>17058432.561000004</v>
      </c>
      <c r="L27" s="161">
        <v>15391322.455000002</v>
      </c>
      <c r="N27" s="77">
        <f t="shared" si="24"/>
        <v>0.140206952896582</v>
      </c>
      <c r="O27" s="18">
        <f t="shared" si="25"/>
        <v>0.12971386640125285</v>
      </c>
      <c r="P27" s="18">
        <f t="shared" si="26"/>
        <v>0.12320279005658867</v>
      </c>
      <c r="Q27" s="37">
        <f t="shared" si="28"/>
        <v>0.11552677369439535</v>
      </c>
      <c r="R27" s="37">
        <f t="shared" si="29"/>
        <v>0.1148856111531391</v>
      </c>
      <c r="S27" s="37">
        <f t="shared" si="30"/>
        <v>0.11345860280366341</v>
      </c>
      <c r="T27" s="37">
        <f t="shared" si="31"/>
        <v>0.11216437091143004</v>
      </c>
      <c r="U27" s="19">
        <f t="shared" si="27"/>
        <v>0.11503506407410394</v>
      </c>
      <c r="V27" s="96">
        <f t="shared" si="32"/>
        <v>0.11621871066614796</v>
      </c>
      <c r="W27" s="78">
        <f t="shared" si="33"/>
        <v>0.10908731370118623</v>
      </c>
      <c r="Y27" s="109">
        <f t="shared" si="5"/>
        <v>-9.772938398874044E-2</v>
      </c>
      <c r="Z27" s="106">
        <f t="shared" si="6"/>
        <v>-0.71313969649617337</v>
      </c>
    </row>
    <row r="28" spans="1:29" ht="20.100000000000001" customHeight="1" thickBot="1" x14ac:dyDescent="0.3">
      <c r="A28" s="74" t="s">
        <v>20</v>
      </c>
      <c r="B28" s="100"/>
      <c r="C28" s="148">
        <f t="shared" ref="C28:J35" si="44">C7+C17</f>
        <v>256900477</v>
      </c>
      <c r="D28" s="84">
        <f t="shared" si="44"/>
        <v>267395384</v>
      </c>
      <c r="E28" s="84">
        <f t="shared" si="44"/>
        <v>264094212</v>
      </c>
      <c r="F28" s="84">
        <f t="shared" si="44"/>
        <v>278291317</v>
      </c>
      <c r="G28" s="84">
        <f t="shared" si="44"/>
        <v>250751035</v>
      </c>
      <c r="H28" s="84">
        <f t="shared" si="44"/>
        <v>254929562</v>
      </c>
      <c r="I28" s="84">
        <v>280937105.54699993</v>
      </c>
      <c r="J28" s="84">
        <v>280470694.50099981</v>
      </c>
      <c r="K28" s="173">
        <v>205972990.23599988</v>
      </c>
      <c r="L28" s="169">
        <v>213456640.89099985</v>
      </c>
      <c r="N28" s="146">
        <f t="shared" ref="N28:T28" si="45">N7+N17</f>
        <v>1</v>
      </c>
      <c r="O28" s="149">
        <f t="shared" si="45"/>
        <v>1</v>
      </c>
      <c r="P28" s="149">
        <f t="shared" si="45"/>
        <v>1</v>
      </c>
      <c r="Q28" s="149">
        <f t="shared" si="45"/>
        <v>1</v>
      </c>
      <c r="R28" s="149">
        <f t="shared" si="45"/>
        <v>1</v>
      </c>
      <c r="S28" s="149">
        <f t="shared" si="45"/>
        <v>1</v>
      </c>
      <c r="T28" s="149">
        <f t="shared" si="45"/>
        <v>1.0000000000000002</v>
      </c>
      <c r="U28" s="150">
        <f>U7+U17</f>
        <v>1</v>
      </c>
      <c r="V28" s="237">
        <f>V7+V17</f>
        <v>0.99999999999999989</v>
      </c>
      <c r="W28" s="177">
        <f>W7+W17</f>
        <v>1</v>
      </c>
      <c r="Y28" s="240">
        <f t="shared" si="5"/>
        <v>3.633316507385434E-2</v>
      </c>
      <c r="Z28" s="239">
        <f t="shared" si="6"/>
        <v>1.1102230246251565E-14</v>
      </c>
      <c r="AC28" s="1"/>
    </row>
    <row r="29" spans="1:29" ht="20.100000000000001" customHeight="1" x14ac:dyDescent="0.25">
      <c r="A29" s="24"/>
      <c r="B29" t="s">
        <v>64</v>
      </c>
      <c r="C29" s="10">
        <f t="shared" si="44"/>
        <v>100580778</v>
      </c>
      <c r="D29" s="10">
        <f t="shared" si="44"/>
        <v>104624503</v>
      </c>
      <c r="E29" s="10">
        <f t="shared" si="44"/>
        <v>102371922</v>
      </c>
      <c r="F29" s="10">
        <f t="shared" si="44"/>
        <v>111954663</v>
      </c>
      <c r="G29" s="10">
        <f t="shared" si="44"/>
        <v>99501528</v>
      </c>
      <c r="H29" s="10">
        <f t="shared" si="44"/>
        <v>96545462</v>
      </c>
      <c r="I29" s="10">
        <f t="shared" ref="I29" si="46">I8+I18</f>
        <v>109312235.74700001</v>
      </c>
      <c r="J29" s="10">
        <f t="shared" ref="J28:L35" si="47">J8+J18</f>
        <v>109093286.45600006</v>
      </c>
      <c r="K29" s="10">
        <f t="shared" si="47"/>
        <v>80926037.398999974</v>
      </c>
      <c r="L29" s="161">
        <f t="shared" si="47"/>
        <v>83325716.824999958</v>
      </c>
      <c r="M29" s="2"/>
      <c r="N29" s="77">
        <f t="shared" ref="N29:N38" si="48">C29/$C$28</f>
        <v>0.39151650932901927</v>
      </c>
      <c r="O29" s="18">
        <f t="shared" ref="O29:O38" si="49">D29/$D$28</f>
        <v>0.39127265936647582</v>
      </c>
      <c r="P29" s="18">
        <f t="shared" ref="P29:P38" si="50">E29/$E$28</f>
        <v>0.38763409930392567</v>
      </c>
      <c r="Q29" s="37">
        <f>F29/$F$28</f>
        <v>0.40229305106202795</v>
      </c>
      <c r="R29" s="37">
        <f>G29/$G$28</f>
        <v>0.39681402710860197</v>
      </c>
      <c r="S29" s="37">
        <f>H29/$H$28</f>
        <v>0.37871426617835713</v>
      </c>
      <c r="T29" s="37">
        <f>I29/$I$28</f>
        <v>0.38909860459394674</v>
      </c>
      <c r="U29" s="19">
        <f t="shared" ref="U29:U38" si="51">J29/$J$28</f>
        <v>0.38896500987418198</v>
      </c>
      <c r="V29" s="96">
        <f>K29/$K$28</f>
        <v>0.39289635648963722</v>
      </c>
      <c r="W29" s="78">
        <f>L29/$L$28</f>
        <v>0.39036366578798387</v>
      </c>
      <c r="Y29" s="107">
        <f t="shared" si="5"/>
        <v>2.9652748399980815E-2</v>
      </c>
      <c r="Z29" s="108">
        <f t="shared" si="6"/>
        <v>-0.25326907016533506</v>
      </c>
    </row>
    <row r="30" spans="1:29" ht="20.100000000000001" customHeight="1" x14ac:dyDescent="0.25">
      <c r="A30" s="24"/>
      <c r="B30" t="s">
        <v>65</v>
      </c>
      <c r="C30" s="10">
        <f t="shared" si="44"/>
        <v>6052924</v>
      </c>
      <c r="D30" s="10">
        <f t="shared" si="44"/>
        <v>7299396</v>
      </c>
      <c r="E30" s="10">
        <f t="shared" si="44"/>
        <v>7855706</v>
      </c>
      <c r="F30" s="10">
        <f t="shared" si="44"/>
        <v>8941635</v>
      </c>
      <c r="G30" s="10">
        <f t="shared" si="44"/>
        <v>4754888</v>
      </c>
      <c r="H30" s="10">
        <f t="shared" si="44"/>
        <v>4894401</v>
      </c>
      <c r="I30" s="10">
        <f t="shared" ref="I30" si="52">I9+I19</f>
        <v>8060977.4289999949</v>
      </c>
      <c r="J30" s="10">
        <f t="shared" si="47"/>
        <v>7796472.7860000059</v>
      </c>
      <c r="K30" s="10">
        <f t="shared" si="47"/>
        <v>5790330.9639999997</v>
      </c>
      <c r="L30" s="161">
        <f t="shared" si="47"/>
        <v>6768450.0430000015</v>
      </c>
      <c r="M30" s="2"/>
      <c r="N30" s="77">
        <f t="shared" ref="N30:N37" si="53">C30/$C$28</f>
        <v>2.3561357575836654E-2</v>
      </c>
      <c r="O30" s="18">
        <f t="shared" ref="O30:O37" si="54">D30/$D$28</f>
        <v>2.7298137652219157E-2</v>
      </c>
      <c r="P30" s="18">
        <f t="shared" ref="P30:P37" si="55">E30/$E$28</f>
        <v>2.9745846910117061E-2</v>
      </c>
      <c r="Q30" s="37">
        <f t="shared" ref="Q30:Q37" si="56">F30/$F$28</f>
        <v>3.2130485048514824E-2</v>
      </c>
      <c r="R30" s="37">
        <f t="shared" ref="R30:R38" si="57">G30/$G$28</f>
        <v>1.8962585737681999E-2</v>
      </c>
      <c r="S30" s="37">
        <f t="shared" ref="S30:S37" si="58">H30/$H$28</f>
        <v>1.9199032711631928E-2</v>
      </c>
      <c r="T30" s="37">
        <f t="shared" ref="T30:T38" si="59">I30/$I$28</f>
        <v>2.869317462819598E-2</v>
      </c>
      <c r="U30" s="19">
        <f t="shared" ref="U30:U37" si="60">J30/$J$28</f>
        <v>2.7797816095799677E-2</v>
      </c>
      <c r="V30" s="96">
        <f t="shared" ref="V30:V37" si="61">K30/$K$28</f>
        <v>2.8112088664467853E-2</v>
      </c>
      <c r="W30" s="78">
        <f t="shared" ref="W30:W37" si="62">L30/$L$28</f>
        <v>3.1708781768266761E-2</v>
      </c>
      <c r="Y30" s="145">
        <f t="shared" ref="Y30:Y36" si="63">(L30-K30)/K30</f>
        <v>0.16892282756913612</v>
      </c>
      <c r="Z30" s="104">
        <f t="shared" ref="Z30:Z37" si="64">(W30-V30)*100</f>
        <v>0.35966931037989086</v>
      </c>
    </row>
    <row r="31" spans="1:29" ht="20.100000000000001" customHeight="1" x14ac:dyDescent="0.25">
      <c r="A31" s="24"/>
      <c r="B31" t="s">
        <v>72</v>
      </c>
      <c r="C31" s="10">
        <f t="shared" si="44"/>
        <v>34002</v>
      </c>
      <c r="D31" s="10">
        <f t="shared" si="44"/>
        <v>46873</v>
      </c>
      <c r="E31" s="10">
        <f t="shared" si="44"/>
        <v>70780</v>
      </c>
      <c r="F31" s="10">
        <f t="shared" si="44"/>
        <v>44134</v>
      </c>
      <c r="G31" s="10">
        <f t="shared" si="44"/>
        <v>39497</v>
      </c>
      <c r="H31" s="10">
        <f t="shared" si="44"/>
        <v>27136</v>
      </c>
      <c r="I31" s="10">
        <f t="shared" ref="I31" si="65">I10+I20</f>
        <v>14766.048999999999</v>
      </c>
      <c r="J31" s="10">
        <f t="shared" si="47"/>
        <v>13453.914999999997</v>
      </c>
      <c r="K31" s="10">
        <f t="shared" si="47"/>
        <v>10761.433999999999</v>
      </c>
      <c r="L31" s="161">
        <f t="shared" si="47"/>
        <v>1890.3519999999999</v>
      </c>
      <c r="M31" s="2"/>
      <c r="N31" s="77">
        <f t="shared" si="53"/>
        <v>1.3235475619611248E-4</v>
      </c>
      <c r="O31" s="18">
        <f t="shared" si="54"/>
        <v>1.7529472386105215E-4</v>
      </c>
      <c r="P31" s="18">
        <f t="shared" si="55"/>
        <v>2.6801041743391182E-4</v>
      </c>
      <c r="Q31" s="37">
        <f t="shared" si="56"/>
        <v>1.5858920959434749E-4</v>
      </c>
      <c r="R31" s="37">
        <f t="shared" si="57"/>
        <v>1.5751480347827877E-4</v>
      </c>
      <c r="S31" s="37">
        <f t="shared" si="58"/>
        <v>1.0644508933020487E-4</v>
      </c>
      <c r="T31" s="37">
        <f t="shared" si="59"/>
        <v>5.2559981250072654E-5</v>
      </c>
      <c r="U31" s="19">
        <f t="shared" si="60"/>
        <v>4.7969057957861039E-5</v>
      </c>
      <c r="V31" s="96">
        <f t="shared" si="61"/>
        <v>5.2246821234520872E-5</v>
      </c>
      <c r="W31" s="78">
        <f t="shared" si="62"/>
        <v>8.8559062492007209E-6</v>
      </c>
      <c r="Y31" s="145">
        <f t="shared" si="63"/>
        <v>-0.82434013905581716</v>
      </c>
      <c r="Z31" s="104">
        <f t="shared" si="64"/>
        <v>-4.3390914985320149E-3</v>
      </c>
      <c r="AC31" s="1"/>
    </row>
    <row r="32" spans="1:29" ht="20.100000000000001" customHeight="1" x14ac:dyDescent="0.25">
      <c r="A32" s="24"/>
      <c r="B32" t="s">
        <v>66</v>
      </c>
      <c r="C32" s="10">
        <f t="shared" si="44"/>
        <v>117611562</v>
      </c>
      <c r="D32" s="10">
        <f t="shared" si="44"/>
        <v>123188294</v>
      </c>
      <c r="E32" s="10">
        <f t="shared" si="44"/>
        <v>124175714</v>
      </c>
      <c r="F32" s="10">
        <f t="shared" si="44"/>
        <v>128726112</v>
      </c>
      <c r="G32" s="10">
        <f t="shared" si="44"/>
        <v>117092603</v>
      </c>
      <c r="H32" s="10">
        <f t="shared" si="44"/>
        <v>123475767</v>
      </c>
      <c r="I32" s="10">
        <f t="shared" ref="I32" si="66">I11+I21</f>
        <v>133695609.61099993</v>
      </c>
      <c r="J32" s="10">
        <f t="shared" si="47"/>
        <v>133065445.44399971</v>
      </c>
      <c r="K32" s="10">
        <f t="shared" si="47"/>
        <v>96430933.541999891</v>
      </c>
      <c r="L32" s="161">
        <f t="shared" si="47"/>
        <v>102651553.75399992</v>
      </c>
      <c r="M32" s="2"/>
      <c r="N32" s="77">
        <f t="shared" si="53"/>
        <v>0.45780982337374171</v>
      </c>
      <c r="O32" s="18">
        <f t="shared" si="54"/>
        <v>0.46069715997790001</v>
      </c>
      <c r="P32" s="18">
        <f t="shared" si="55"/>
        <v>0.47019475761929991</v>
      </c>
      <c r="Q32" s="37">
        <f t="shared" si="56"/>
        <v>0.46255885159363419</v>
      </c>
      <c r="R32" s="37">
        <f t="shared" si="57"/>
        <v>0.46696757602615679</v>
      </c>
      <c r="S32" s="37">
        <f t="shared" si="58"/>
        <v>0.48435248557011212</v>
      </c>
      <c r="T32" s="37">
        <f t="shared" si="59"/>
        <v>0.47589160339175296</v>
      </c>
      <c r="U32" s="19">
        <f t="shared" si="60"/>
        <v>0.47443618193602527</v>
      </c>
      <c r="V32" s="96">
        <f t="shared" si="61"/>
        <v>0.46817271250716508</v>
      </c>
      <c r="W32" s="78">
        <f t="shared" si="62"/>
        <v>0.48090119532246467</v>
      </c>
      <c r="Y32" s="145">
        <f t="shared" si="63"/>
        <v>6.4508555330854228E-2</v>
      </c>
      <c r="Z32" s="104">
        <f t="shared" si="64"/>
        <v>1.2728482815299591</v>
      </c>
    </row>
    <row r="33" spans="1:29" ht="20.100000000000001" customHeight="1" x14ac:dyDescent="0.25">
      <c r="A33" s="24"/>
      <c r="B33" t="s">
        <v>67</v>
      </c>
      <c r="C33" s="10">
        <f t="shared" si="44"/>
        <v>6587510</v>
      </c>
      <c r="D33" s="10">
        <f t="shared" si="44"/>
        <v>7787692</v>
      </c>
      <c r="E33" s="10">
        <f t="shared" si="44"/>
        <v>6967627</v>
      </c>
      <c r="F33" s="10">
        <f t="shared" si="44"/>
        <v>6419466</v>
      </c>
      <c r="G33" s="10">
        <f t="shared" si="44"/>
        <v>5979475</v>
      </c>
      <c r="H33" s="10">
        <f t="shared" si="44"/>
        <v>6006835</v>
      </c>
      <c r="I33" s="10">
        <f t="shared" ref="I33" si="67">I12+I22</f>
        <v>6515721.841</v>
      </c>
      <c r="J33" s="10">
        <f t="shared" si="47"/>
        <v>6996814.3210000005</v>
      </c>
      <c r="K33" s="10">
        <f t="shared" si="47"/>
        <v>5397260.6789999995</v>
      </c>
      <c r="L33" s="161">
        <f t="shared" si="47"/>
        <v>4999612.0189999994</v>
      </c>
      <c r="M33" s="2"/>
      <c r="N33" s="77">
        <f t="shared" si="53"/>
        <v>2.5642264572362003E-2</v>
      </c>
      <c r="O33" s="18">
        <f t="shared" si="54"/>
        <v>2.9124257432955537E-2</v>
      </c>
      <c r="P33" s="18">
        <f t="shared" si="55"/>
        <v>2.6383111342099388E-2</v>
      </c>
      <c r="Q33" s="37">
        <f t="shared" si="56"/>
        <v>2.3067431888289924E-2</v>
      </c>
      <c r="R33" s="37">
        <f t="shared" si="57"/>
        <v>2.3846262489006276E-2</v>
      </c>
      <c r="S33" s="37">
        <f t="shared" si="58"/>
        <v>2.3562724357561952E-2</v>
      </c>
      <c r="T33" s="37">
        <f t="shared" si="59"/>
        <v>2.3192813310700031E-2</v>
      </c>
      <c r="U33" s="19">
        <f t="shared" si="60"/>
        <v>2.494668590402431E-2</v>
      </c>
      <c r="V33" s="96">
        <f t="shared" si="61"/>
        <v>2.6203730269759751E-2</v>
      </c>
      <c r="W33" s="78">
        <f t="shared" si="62"/>
        <v>2.3422143242444335E-2</v>
      </c>
      <c r="Y33" s="145">
        <f t="shared" si="63"/>
        <v>-7.3676015232541303E-2</v>
      </c>
      <c r="Z33" s="104">
        <f t="shared" si="64"/>
        <v>-0.27815870273154158</v>
      </c>
    </row>
    <row r="34" spans="1:29" ht="20.100000000000001" customHeight="1" x14ac:dyDescent="0.25">
      <c r="A34" s="24"/>
      <c r="B34" t="s">
        <v>81</v>
      </c>
      <c r="C34" s="10">
        <f t="shared" si="44"/>
        <v>0</v>
      </c>
      <c r="D34" s="10">
        <f t="shared" si="44"/>
        <v>0</v>
      </c>
      <c r="E34" s="10">
        <f t="shared" si="44"/>
        <v>0</v>
      </c>
      <c r="F34" s="10">
        <f t="shared" si="44"/>
        <v>0</v>
      </c>
      <c r="G34" s="10">
        <f t="shared" si="44"/>
        <v>0</v>
      </c>
      <c r="H34" s="10">
        <f t="shared" si="44"/>
        <v>25408</v>
      </c>
      <c r="I34" s="10">
        <f t="shared" ref="I34" si="68">I13+I23</f>
        <v>49408.508999999998</v>
      </c>
      <c r="J34" s="10">
        <f t="shared" si="47"/>
        <v>29686.373</v>
      </c>
      <c r="K34" s="10">
        <f t="shared" si="47"/>
        <v>24383.870999999996</v>
      </c>
      <c r="L34" s="161">
        <f t="shared" si="47"/>
        <v>21271.916999999998</v>
      </c>
      <c r="M34" s="2"/>
      <c r="N34" s="77">
        <f t="shared" si="53"/>
        <v>0</v>
      </c>
      <c r="O34" s="18">
        <f t="shared" si="54"/>
        <v>0</v>
      </c>
      <c r="P34" s="18">
        <f t="shared" si="55"/>
        <v>0</v>
      </c>
      <c r="Q34" s="37">
        <f t="shared" si="56"/>
        <v>0</v>
      </c>
      <c r="R34" s="37">
        <f t="shared" si="57"/>
        <v>0</v>
      </c>
      <c r="S34" s="37">
        <f t="shared" si="58"/>
        <v>9.9666746377573899E-5</v>
      </c>
      <c r="T34" s="37">
        <f t="shared" si="59"/>
        <v>1.758703568323555E-4</v>
      </c>
      <c r="U34" s="19">
        <f t="shared" si="60"/>
        <v>1.0584483007330442E-4</v>
      </c>
      <c r="V34" s="96">
        <f t="shared" si="61"/>
        <v>1.1838382776334618E-4</v>
      </c>
      <c r="W34" s="78">
        <f t="shared" si="62"/>
        <v>9.965451021438286E-5</v>
      </c>
      <c r="Y34" s="145">
        <f t="shared" si="63"/>
        <v>-0.12762346060639831</v>
      </c>
      <c r="Z34" s="104">
        <f t="shared" si="64"/>
        <v>-1.8729317548963325E-3</v>
      </c>
    </row>
    <row r="35" spans="1:29" ht="20.100000000000001" customHeight="1" x14ac:dyDescent="0.25">
      <c r="A35" s="24"/>
      <c r="B35" t="s">
        <v>68</v>
      </c>
      <c r="C35" s="10">
        <f t="shared" si="44"/>
        <v>0</v>
      </c>
      <c r="D35" s="10">
        <f t="shared" si="44"/>
        <v>0</v>
      </c>
      <c r="E35" s="10">
        <f t="shared" si="44"/>
        <v>266</v>
      </c>
      <c r="F35" s="10">
        <f t="shared" si="44"/>
        <v>1385</v>
      </c>
      <c r="G35" s="10">
        <f t="shared" si="44"/>
        <v>576</v>
      </c>
      <c r="H35" s="10">
        <f t="shared" si="44"/>
        <v>1021</v>
      </c>
      <c r="I35" s="10">
        <f t="shared" ref="I35" si="69">I14+I24</f>
        <v>1179.998</v>
      </c>
      <c r="J35" s="10">
        <f t="shared" si="47"/>
        <v>6564.6</v>
      </c>
      <c r="K35" s="10">
        <f t="shared" si="47"/>
        <v>677.42700000000002</v>
      </c>
      <c r="L35" s="161">
        <f t="shared" si="47"/>
        <v>3335.5790000000002</v>
      </c>
      <c r="M35" s="2"/>
      <c r="N35" s="77">
        <f t="shared" si="53"/>
        <v>0</v>
      </c>
      <c r="O35" s="18">
        <f t="shared" si="54"/>
        <v>0</v>
      </c>
      <c r="P35" s="18">
        <f t="shared" si="55"/>
        <v>1.0072163186976623E-6</v>
      </c>
      <c r="Q35" s="37">
        <f t="shared" si="56"/>
        <v>4.9767991863001603E-6</v>
      </c>
      <c r="R35" s="37">
        <f t="shared" si="57"/>
        <v>2.2970991924320474E-6</v>
      </c>
      <c r="S35" s="37">
        <f t="shared" si="58"/>
        <v>4.005027867266331E-6</v>
      </c>
      <c r="T35" s="37">
        <f t="shared" si="59"/>
        <v>4.2002212477503794E-6</v>
      </c>
      <c r="U35" s="19">
        <f t="shared" si="60"/>
        <v>2.3405653883659489E-5</v>
      </c>
      <c r="V35" s="96">
        <f t="shared" si="61"/>
        <v>3.288911809377614E-6</v>
      </c>
      <c r="W35" s="78">
        <f t="shared" si="62"/>
        <v>1.562649438348133E-5</v>
      </c>
      <c r="Y35" s="145">
        <f t="shared" si="63"/>
        <v>3.9238943827157762</v>
      </c>
      <c r="Z35" s="104">
        <f t="shared" si="64"/>
        <v>1.2337582574103714E-3</v>
      </c>
      <c r="AC35" s="1"/>
    </row>
    <row r="36" spans="1:29" ht="20.100000000000001" customHeight="1" x14ac:dyDescent="0.25">
      <c r="A36" s="24"/>
      <c r="B36" t="s">
        <v>82</v>
      </c>
      <c r="C36" s="10">
        <f>C25</f>
        <v>0</v>
      </c>
      <c r="D36" s="10">
        <f t="shared" ref="D36:L36" si="70">D25</f>
        <v>0</v>
      </c>
      <c r="E36" s="10">
        <f t="shared" si="70"/>
        <v>0</v>
      </c>
      <c r="F36" s="10">
        <f t="shared" si="70"/>
        <v>0</v>
      </c>
      <c r="G36" s="10">
        <f t="shared" si="70"/>
        <v>0</v>
      </c>
      <c r="H36" s="10">
        <f t="shared" si="70"/>
        <v>11794</v>
      </c>
      <c r="I36" s="10">
        <f t="shared" ref="I36" si="71">I25</f>
        <v>32907.975999999995</v>
      </c>
      <c r="J36" s="10">
        <f t="shared" si="70"/>
        <v>16635.636000000002</v>
      </c>
      <c r="K36" s="10">
        <f t="shared" si="70"/>
        <v>16064.131000000003</v>
      </c>
      <c r="L36" s="10">
        <f t="shared" si="70"/>
        <v>765.06999999999994</v>
      </c>
      <c r="M36" s="2"/>
      <c r="N36" s="77">
        <f t="shared" si="53"/>
        <v>0</v>
      </c>
      <c r="O36" s="18">
        <f t="shared" si="54"/>
        <v>0</v>
      </c>
      <c r="P36" s="18">
        <f t="shared" si="55"/>
        <v>0</v>
      </c>
      <c r="Q36" s="37">
        <f t="shared" si="56"/>
        <v>0</v>
      </c>
      <c r="R36" s="37">
        <f t="shared" si="57"/>
        <v>0</v>
      </c>
      <c r="S36" s="37">
        <f t="shared" si="58"/>
        <v>4.6263759712575036E-5</v>
      </c>
      <c r="T36" s="37">
        <f t="shared" si="59"/>
        <v>1.1713645278691956E-4</v>
      </c>
      <c r="U36" s="19">
        <f t="shared" si="60"/>
        <v>5.9313277023816477E-5</v>
      </c>
      <c r="V36" s="96">
        <f t="shared" si="61"/>
        <v>7.7991444322840733E-5</v>
      </c>
      <c r="W36" s="78">
        <f t="shared" si="62"/>
        <v>3.5841939459296448E-6</v>
      </c>
      <c r="Y36" s="145">
        <f t="shared" si="63"/>
        <v>-0.95237401886227147</v>
      </c>
      <c r="Z36" s="104">
        <f t="shared" si="64"/>
        <v>-7.4407250376911094E-3</v>
      </c>
      <c r="AC36" s="1"/>
    </row>
    <row r="37" spans="1:29" ht="20.100000000000001" customHeight="1" x14ac:dyDescent="0.25">
      <c r="A37" s="24"/>
      <c r="B37" t="s">
        <v>69</v>
      </c>
      <c r="C37" s="10">
        <f t="shared" ref="C37:L38" si="72">C15+C26</f>
        <v>0</v>
      </c>
      <c r="D37" s="10">
        <f t="shared" si="72"/>
        <v>24</v>
      </c>
      <c r="E37" s="10">
        <f t="shared" si="72"/>
        <v>29</v>
      </c>
      <c r="F37" s="10">
        <f t="shared" si="72"/>
        <v>22</v>
      </c>
      <c r="G37" s="10">
        <f t="shared" ref="G37:H37" si="73">G15+G26</f>
        <v>0</v>
      </c>
      <c r="H37" s="10">
        <f t="shared" si="73"/>
        <v>0</v>
      </c>
      <c r="I37" s="10">
        <f t="shared" ref="I37" si="74">I15+I26</f>
        <v>0</v>
      </c>
      <c r="J37" s="10">
        <f t="shared" si="72"/>
        <v>0</v>
      </c>
      <c r="K37" s="10">
        <f t="shared" si="72"/>
        <v>0</v>
      </c>
      <c r="L37" s="161">
        <f t="shared" si="72"/>
        <v>0</v>
      </c>
      <c r="M37" s="2"/>
      <c r="N37" s="77">
        <f t="shared" si="53"/>
        <v>0</v>
      </c>
      <c r="O37" s="18">
        <f t="shared" si="54"/>
        <v>8.9754728151926508E-8</v>
      </c>
      <c r="P37" s="18">
        <f t="shared" si="55"/>
        <v>1.098092979031286E-7</v>
      </c>
      <c r="Q37" s="37">
        <f t="shared" si="56"/>
        <v>7.9053849890688465E-8</v>
      </c>
      <c r="R37" s="37">
        <f t="shared" si="57"/>
        <v>0</v>
      </c>
      <c r="S37" s="37">
        <f t="shared" si="58"/>
        <v>0</v>
      </c>
      <c r="T37" s="37">
        <f t="shared" si="59"/>
        <v>0</v>
      </c>
      <c r="U37" s="19">
        <f t="shared" si="60"/>
        <v>0</v>
      </c>
      <c r="V37" s="96">
        <f t="shared" si="61"/>
        <v>0</v>
      </c>
      <c r="W37" s="78">
        <f t="shared" si="62"/>
        <v>0</v>
      </c>
      <c r="Y37" s="145"/>
      <c r="Z37" s="104">
        <f t="shared" si="64"/>
        <v>0</v>
      </c>
    </row>
    <row r="38" spans="1:29" ht="20.100000000000001" customHeight="1" thickBot="1" x14ac:dyDescent="0.3">
      <c r="A38" s="31"/>
      <c r="B38" s="25" t="s">
        <v>70</v>
      </c>
      <c r="C38" s="32">
        <f t="shared" si="72"/>
        <v>26033701</v>
      </c>
      <c r="D38" s="32">
        <f t="shared" si="72"/>
        <v>24448602</v>
      </c>
      <c r="E38" s="32">
        <f t="shared" si="72"/>
        <v>22652168</v>
      </c>
      <c r="F38" s="32">
        <f t="shared" si="72"/>
        <v>22203900</v>
      </c>
      <c r="G38" s="32">
        <f t="shared" ref="G38:H38" si="75">G16+G27</f>
        <v>23382468</v>
      </c>
      <c r="H38" s="32">
        <f t="shared" si="75"/>
        <v>23941738</v>
      </c>
      <c r="I38" s="32">
        <f t="shared" ref="I38" si="76">I16+I27</f>
        <v>23254298.387000002</v>
      </c>
      <c r="J38" s="32">
        <f t="shared" si="72"/>
        <v>23452334.969999995</v>
      </c>
      <c r="K38" s="32">
        <f t="shared" si="72"/>
        <v>17376540.789000005</v>
      </c>
      <c r="L38" s="162">
        <f t="shared" si="72"/>
        <v>15684045.332000002</v>
      </c>
      <c r="M38" s="2"/>
      <c r="N38" s="147">
        <f t="shared" si="48"/>
        <v>0.10133769039284422</v>
      </c>
      <c r="O38" s="80">
        <f t="shared" si="49"/>
        <v>9.143240109186028E-2</v>
      </c>
      <c r="P38" s="80">
        <f t="shared" si="50"/>
        <v>8.5773057381507478E-2</v>
      </c>
      <c r="Q38" s="80">
        <f t="shared" ref="Q38" si="77">F38/$F$28</f>
        <v>7.9786535344902626E-2</v>
      </c>
      <c r="R38" s="80">
        <f t="shared" si="57"/>
        <v>9.3249736735882272E-2</v>
      </c>
      <c r="S38" s="80">
        <f t="shared" ref="S38" si="78">H38/$H$28</f>
        <v>9.3915110559049247E-2</v>
      </c>
      <c r="T38" s="408">
        <f t="shared" si="59"/>
        <v>8.2774037063287204E-2</v>
      </c>
      <c r="U38" s="94">
        <f t="shared" si="51"/>
        <v>8.3617773371030005E-2</v>
      </c>
      <c r="V38" s="235">
        <f t="shared" ref="V38" si="79">K38/$K$28</f>
        <v>8.4363201063839974E-2</v>
      </c>
      <c r="W38" s="236">
        <f t="shared" ref="W38" si="80">L38/$L$28</f>
        <v>7.3476492774047497E-2</v>
      </c>
      <c r="Y38" s="109">
        <f t="shared" si="5"/>
        <v>-9.7401173084542506E-2</v>
      </c>
      <c r="Z38" s="106">
        <f t="shared" si="6"/>
        <v>-1.0886708289792477</v>
      </c>
    </row>
    <row r="39" spans="1:29" ht="20.100000000000001" customHeight="1" x14ac:dyDescent="0.25"/>
    <row r="40" spans="1:29" ht="19.5" customHeight="1" x14ac:dyDescent="0.25"/>
    <row r="41" spans="1:29" x14ac:dyDescent="0.25">
      <c r="A41" s="1" t="s">
        <v>22</v>
      </c>
      <c r="N41" s="1" t="s">
        <v>24</v>
      </c>
      <c r="Y41" s="1" t="str">
        <f>Y3</f>
        <v>VARIAÇÃO (JAN-SET)</v>
      </c>
    </row>
    <row r="42" spans="1:29" ht="15.75" thickBot="1" x14ac:dyDescent="0.3"/>
    <row r="43" spans="1:29" ht="24" customHeight="1" x14ac:dyDescent="0.25">
      <c r="A43" s="479" t="s">
        <v>78</v>
      </c>
      <c r="B43" s="464"/>
      <c r="C43" s="481">
        <v>2016</v>
      </c>
      <c r="D43" s="460">
        <v>2017</v>
      </c>
      <c r="E43" s="460">
        <v>2018</v>
      </c>
      <c r="F43" s="460">
        <v>2019</v>
      </c>
      <c r="G43" s="460">
        <v>2020</v>
      </c>
      <c r="H43" s="460">
        <v>2021</v>
      </c>
      <c r="I43" s="460">
        <v>2022</v>
      </c>
      <c r="J43" s="471">
        <v>2023</v>
      </c>
      <c r="K43" s="466" t="str">
        <f>K5</f>
        <v>janeiro - setembro</v>
      </c>
      <c r="L43" s="467"/>
      <c r="N43" s="498">
        <v>2016</v>
      </c>
      <c r="O43" s="460">
        <v>2017</v>
      </c>
      <c r="P43" s="460">
        <v>2018</v>
      </c>
      <c r="Q43" s="460">
        <v>2019</v>
      </c>
      <c r="R43" s="460">
        <v>2020</v>
      </c>
      <c r="S43" s="460">
        <v>2021</v>
      </c>
      <c r="T43" s="460">
        <v>2022</v>
      </c>
      <c r="U43" s="471">
        <v>2023</v>
      </c>
      <c r="V43" s="466" t="str">
        <f>K5</f>
        <v>janeiro - setembro</v>
      </c>
      <c r="W43" s="467"/>
      <c r="Y43" s="502" t="s">
        <v>86</v>
      </c>
      <c r="Z43" s="503"/>
    </row>
    <row r="44" spans="1:29" ht="20.25" customHeight="1" thickBot="1" x14ac:dyDescent="0.3">
      <c r="A44" s="480"/>
      <c r="B44" s="465"/>
      <c r="C44" s="493"/>
      <c r="D44" s="468"/>
      <c r="E44" s="468"/>
      <c r="F44" s="468"/>
      <c r="G44" s="468"/>
      <c r="H44" s="468"/>
      <c r="I44" s="468"/>
      <c r="J44" s="497"/>
      <c r="K44" s="166">
        <v>2023</v>
      </c>
      <c r="L44" s="168">
        <v>2024</v>
      </c>
      <c r="N44" s="499"/>
      <c r="O44" s="468"/>
      <c r="P44" s="468"/>
      <c r="Q44" s="468"/>
      <c r="R44" s="468"/>
      <c r="S44" s="468"/>
      <c r="T44" s="468"/>
      <c r="U44" s="497"/>
      <c r="V44" s="166">
        <v>2023</v>
      </c>
      <c r="W44" s="168">
        <v>2024</v>
      </c>
      <c r="Y44" s="130" t="s">
        <v>1</v>
      </c>
      <c r="Z44" s="38" t="s">
        <v>37</v>
      </c>
    </row>
    <row r="45" spans="1:29" ht="19.5" customHeight="1" thickBot="1" x14ac:dyDescent="0.3">
      <c r="A45" s="5" t="s">
        <v>36</v>
      </c>
      <c r="B45" s="6"/>
      <c r="C45" s="13">
        <f>SUM(C46:C54)</f>
        <v>461075038</v>
      </c>
      <c r="D45" s="14">
        <f>SUM(D46:D54)</f>
        <v>517832642</v>
      </c>
      <c r="E45" s="14">
        <v>536653330</v>
      </c>
      <c r="F45" s="36">
        <v>588503011</v>
      </c>
      <c r="G45" s="36">
        <v>321477612</v>
      </c>
      <c r="H45" s="36">
        <v>309683341</v>
      </c>
      <c r="I45" s="36">
        <v>534893594.6850006</v>
      </c>
      <c r="J45" s="15">
        <v>577895082.23700058</v>
      </c>
      <c r="K45" s="180">
        <v>424268130.81300014</v>
      </c>
      <c r="L45" s="179">
        <v>580489820.98299956</v>
      </c>
      <c r="M45" s="1"/>
      <c r="N45" s="134">
        <f t="shared" ref="N45:W45" si="81">C45/C66</f>
        <v>0.54434025397611374</v>
      </c>
      <c r="O45" s="21">
        <f t="shared" si="81"/>
        <v>0.5570919537421638</v>
      </c>
      <c r="P45" s="21">
        <f t="shared" si="81"/>
        <v>0.54996675470828416</v>
      </c>
      <c r="Q45" s="21">
        <f t="shared" si="81"/>
        <v>0.55942020617632771</v>
      </c>
      <c r="R45" s="259">
        <f t="shared" si="81"/>
        <v>0.39398917859528787</v>
      </c>
      <c r="S45" s="259">
        <f t="shared" si="81"/>
        <v>0.36527281285455232</v>
      </c>
      <c r="T45" s="259">
        <f t="shared" si="81"/>
        <v>0.49109728197977681</v>
      </c>
      <c r="U45" s="22">
        <f t="shared" si="81"/>
        <v>0.50506664665174883</v>
      </c>
      <c r="V45" s="20">
        <f t="shared" si="81"/>
        <v>0.51276793535719389</v>
      </c>
      <c r="W45" s="234">
        <f t="shared" si="81"/>
        <v>0.5896646663130477</v>
      </c>
      <c r="X45" s="1"/>
      <c r="Y45" s="64">
        <f>(L45-K45)/K45</f>
        <v>0.36821452950199429</v>
      </c>
      <c r="Z45" s="101">
        <f>(W45-V45)*100</f>
        <v>7.6896730955853805</v>
      </c>
    </row>
    <row r="46" spans="1:29" ht="19.5" customHeight="1" x14ac:dyDescent="0.25">
      <c r="A46" s="24"/>
      <c r="B46" s="143" t="s">
        <v>64</v>
      </c>
      <c r="C46" s="10">
        <v>149734407</v>
      </c>
      <c r="D46" s="11">
        <v>155971662</v>
      </c>
      <c r="E46" s="11">
        <v>154979387</v>
      </c>
      <c r="F46" s="35">
        <v>171201937</v>
      </c>
      <c r="G46" s="35">
        <v>96446319</v>
      </c>
      <c r="H46" s="35">
        <v>86726994</v>
      </c>
      <c r="I46" s="35">
        <v>157371810.39500004</v>
      </c>
      <c r="J46" s="12">
        <v>166461926.65800005</v>
      </c>
      <c r="K46" s="10">
        <v>122683043.46100001</v>
      </c>
      <c r="L46" s="161">
        <v>146118831.81099981</v>
      </c>
      <c r="N46" s="77">
        <f t="shared" ref="N46" si="82">C46/$C$45</f>
        <v>0.32475062551532013</v>
      </c>
      <c r="O46" s="18">
        <f t="shared" ref="O46" si="83">D46/$D$45</f>
        <v>0.30120090807253513</v>
      </c>
      <c r="P46" s="18">
        <f t="shared" ref="P46" si="84">E46/$E$45</f>
        <v>0.28878864312646674</v>
      </c>
      <c r="Q46" s="37">
        <f>F46/$F$45</f>
        <v>0.29091089391214686</v>
      </c>
      <c r="R46" s="37">
        <f>G46/$G$45</f>
        <v>0.30000944202609048</v>
      </c>
      <c r="S46" s="37">
        <f>H46/$H$45</f>
        <v>0.28005056300396863</v>
      </c>
      <c r="T46" s="37">
        <f>I46/$I$45</f>
        <v>0.2942114318786645</v>
      </c>
      <c r="U46" s="19">
        <f>J46/$J$45</f>
        <v>0.2880486991057874</v>
      </c>
      <c r="V46" s="96">
        <f>K46/$K$45</f>
        <v>0.28916393796986278</v>
      </c>
      <c r="W46" s="78">
        <f>L46/$L$45</f>
        <v>0.25171644106276087</v>
      </c>
      <c r="Y46" s="107">
        <f t="shared" ref="Y46:Y67" si="85">(L46-K46)/K46</f>
        <v>0.19102711906107755</v>
      </c>
      <c r="Z46" s="108">
        <f t="shared" ref="Z46:Z67" si="86">(W46-V46)*100</f>
        <v>-3.7447496907101918</v>
      </c>
    </row>
    <row r="47" spans="1:29" ht="19.5" customHeight="1" x14ac:dyDescent="0.25">
      <c r="A47" s="24"/>
      <c r="B47" s="143" t="s">
        <v>65</v>
      </c>
      <c r="C47" s="10">
        <v>28920922</v>
      </c>
      <c r="D47" s="11">
        <v>35940507</v>
      </c>
      <c r="E47" s="11">
        <v>36501243</v>
      </c>
      <c r="F47" s="35">
        <v>40006323</v>
      </c>
      <c r="G47" s="35">
        <v>19477281</v>
      </c>
      <c r="H47" s="35">
        <v>21314644</v>
      </c>
      <c r="I47" s="35">
        <v>37010427.752999991</v>
      </c>
      <c r="J47" s="12">
        <v>37056472.453999989</v>
      </c>
      <c r="K47" s="10">
        <v>27446745.444000002</v>
      </c>
      <c r="L47" s="161">
        <v>32886268.772000015</v>
      </c>
      <c r="N47" s="77">
        <f t="shared" ref="N47:N54" si="87">C47/$C$45</f>
        <v>6.272497883522378E-2</v>
      </c>
      <c r="O47" s="18">
        <f t="shared" ref="O47:O54" si="88">D47/$D$45</f>
        <v>6.940564206456494E-2</v>
      </c>
      <c r="P47" s="18">
        <f t="shared" ref="P47:P54" si="89">E47/$E$45</f>
        <v>6.8016428780941315E-2</v>
      </c>
      <c r="Q47" s="37">
        <f t="shared" ref="Q47:Q54" si="90">F47/$F$45</f>
        <v>6.7979810217147718E-2</v>
      </c>
      <c r="R47" s="37">
        <f t="shared" ref="R47:R54" si="91">G47/$G$45</f>
        <v>6.0586741573780259E-2</v>
      </c>
      <c r="S47" s="37">
        <f t="shared" ref="S47:S54" si="92">H47/$H$45</f>
        <v>6.8827221803965236E-2</v>
      </c>
      <c r="T47" s="37">
        <f t="shared" ref="T47:T54" si="93">I47/$I$45</f>
        <v>6.9192131146747923E-2</v>
      </c>
      <c r="U47" s="19">
        <f t="shared" ref="U47:U54" si="94">J47/$J$45</f>
        <v>6.4123183589928454E-2</v>
      </c>
      <c r="V47" s="96">
        <f t="shared" ref="V47:V54" si="95">K47/$K$45</f>
        <v>6.4691980025474494E-2</v>
      </c>
      <c r="W47" s="78">
        <f t="shared" ref="W47:W54" si="96">L47/$L$45</f>
        <v>5.6652619190308132E-2</v>
      </c>
      <c r="Y47" s="145">
        <f t="shared" ref="Y47:Y54" si="97">(L47-K47)/K47</f>
        <v>0.19818463865227126</v>
      </c>
      <c r="Z47" s="104">
        <f t="shared" ref="Z47:Z54" si="98">(W47-V47)*100</f>
        <v>-0.80393608351663626</v>
      </c>
    </row>
    <row r="48" spans="1:29" ht="19.5" customHeight="1" x14ac:dyDescent="0.25">
      <c r="A48" s="24"/>
      <c r="B48" s="143" t="s">
        <v>72</v>
      </c>
      <c r="C48" s="10">
        <v>40804</v>
      </c>
      <c r="D48" s="11">
        <v>80734</v>
      </c>
      <c r="E48" s="11">
        <v>122357</v>
      </c>
      <c r="F48" s="35">
        <v>61080</v>
      </c>
      <c r="G48" s="35">
        <v>51146</v>
      </c>
      <c r="H48" s="35">
        <v>36639</v>
      </c>
      <c r="I48" s="35">
        <v>22912.514999999999</v>
      </c>
      <c r="J48" s="12">
        <v>25960.314999999999</v>
      </c>
      <c r="K48" s="10">
        <v>20782.114999999998</v>
      </c>
      <c r="L48" s="161">
        <v>3779.7799999999997</v>
      </c>
      <c r="N48" s="77">
        <f t="shared" si="87"/>
        <v>8.8497525645706286E-5</v>
      </c>
      <c r="O48" s="18">
        <f t="shared" si="88"/>
        <v>1.559075142273476E-4</v>
      </c>
      <c r="P48" s="18">
        <f t="shared" si="89"/>
        <v>2.2800007595219805E-4</v>
      </c>
      <c r="Q48" s="37">
        <f t="shared" si="90"/>
        <v>1.0378876379274803E-4</v>
      </c>
      <c r="R48" s="37">
        <f t="shared" si="91"/>
        <v>1.5909661541221103E-4</v>
      </c>
      <c r="S48" s="37">
        <f t="shared" si="92"/>
        <v>1.1831117515617347E-4</v>
      </c>
      <c r="T48" s="37">
        <f t="shared" si="93"/>
        <v>4.283565035676526E-5</v>
      </c>
      <c r="U48" s="19">
        <f t="shared" si="94"/>
        <v>4.4922194007100777E-5</v>
      </c>
      <c r="V48" s="96">
        <f t="shared" si="95"/>
        <v>4.8983445822754705E-5</v>
      </c>
      <c r="W48" s="78">
        <f t="shared" si="96"/>
        <v>6.5113630995274518E-6</v>
      </c>
      <c r="Y48" s="145">
        <f t="shared" si="97"/>
        <v>-0.81812342006576333</v>
      </c>
      <c r="Z48" s="104">
        <f t="shared" si="98"/>
        <v>-4.2472082723227248E-3</v>
      </c>
    </row>
    <row r="49" spans="1:26" ht="19.5" customHeight="1" x14ac:dyDescent="0.25">
      <c r="A49" s="24"/>
      <c r="B49" s="143" t="s">
        <v>66</v>
      </c>
      <c r="C49" s="10">
        <v>272862364</v>
      </c>
      <c r="D49" s="11">
        <v>314109867</v>
      </c>
      <c r="E49" s="11">
        <v>332752759</v>
      </c>
      <c r="F49" s="35">
        <v>365328398</v>
      </c>
      <c r="G49" s="35">
        <v>197751280</v>
      </c>
      <c r="H49" s="35">
        <v>195313268</v>
      </c>
      <c r="I49" s="35">
        <v>328837702.06800067</v>
      </c>
      <c r="J49" s="12">
        <v>361826071.11100048</v>
      </c>
      <c r="K49" s="10">
        <v>264481826.36900017</v>
      </c>
      <c r="L49" s="161">
        <v>391650006.21199971</v>
      </c>
      <c r="N49" s="77">
        <f t="shared" si="87"/>
        <v>0.59179600176056379</v>
      </c>
      <c r="O49" s="18">
        <f t="shared" si="88"/>
        <v>0.60658568333357399</v>
      </c>
      <c r="P49" s="18">
        <f t="shared" si="89"/>
        <v>0.6200516057545008</v>
      </c>
      <c r="Q49" s="37">
        <f t="shared" si="90"/>
        <v>0.62077574994769225</v>
      </c>
      <c r="R49" s="37">
        <f t="shared" si="91"/>
        <v>0.61513235329121452</v>
      </c>
      <c r="S49" s="37">
        <f t="shared" si="92"/>
        <v>0.630687034598997</v>
      </c>
      <c r="T49" s="37">
        <f t="shared" si="93"/>
        <v>0.61477218148714896</v>
      </c>
      <c r="U49" s="19">
        <f t="shared" si="94"/>
        <v>0.62611031350256752</v>
      </c>
      <c r="V49" s="96">
        <f t="shared" si="95"/>
        <v>0.62338367452249865</v>
      </c>
      <c r="W49" s="78">
        <f t="shared" si="96"/>
        <v>0.67468884389528294</v>
      </c>
      <c r="Y49" s="145">
        <f t="shared" si="97"/>
        <v>0.48082010620108484</v>
      </c>
      <c r="Z49" s="104">
        <f t="shared" si="98"/>
        <v>5.1305169372784292</v>
      </c>
    </row>
    <row r="50" spans="1:26" ht="19.5" customHeight="1" x14ac:dyDescent="0.25">
      <c r="A50" s="24"/>
      <c r="B50" t="s">
        <v>67</v>
      </c>
      <c r="C50" s="10">
        <v>8895198</v>
      </c>
      <c r="D50" s="11">
        <v>11142081</v>
      </c>
      <c r="E50" s="11">
        <v>11921986</v>
      </c>
      <c r="F50" s="35">
        <v>11148224</v>
      </c>
      <c r="G50" s="35">
        <v>7267502</v>
      </c>
      <c r="H50" s="35">
        <v>5597136</v>
      </c>
      <c r="I50" s="35">
        <v>10658261.191000002</v>
      </c>
      <c r="J50" s="12">
        <v>11460652.748999996</v>
      </c>
      <c r="K50" s="10">
        <v>8765499.8699999973</v>
      </c>
      <c r="L50" s="161">
        <v>9188570.3120000008</v>
      </c>
      <c r="N50" s="77">
        <f t="shared" si="87"/>
        <v>1.9292300096280642E-2</v>
      </c>
      <c r="O50" s="18">
        <f t="shared" si="88"/>
        <v>2.1516760621668189E-2</v>
      </c>
      <c r="P50" s="18">
        <f t="shared" si="89"/>
        <v>2.221543281954479E-2</v>
      </c>
      <c r="Q50" s="37">
        <f t="shared" si="90"/>
        <v>1.8943359322931314E-2</v>
      </c>
      <c r="R50" s="37">
        <f t="shared" si="91"/>
        <v>2.2606557124730663E-2</v>
      </c>
      <c r="S50" s="37">
        <f t="shared" si="92"/>
        <v>1.8073739394331836E-2</v>
      </c>
      <c r="T50" s="37">
        <f t="shared" si="93"/>
        <v>1.9925946574994347E-2</v>
      </c>
      <c r="U50" s="19">
        <f t="shared" si="94"/>
        <v>1.9831718769151713E-2</v>
      </c>
      <c r="V50" s="96">
        <f t="shared" si="95"/>
        <v>2.066028351741429E-2</v>
      </c>
      <c r="W50" s="78">
        <f t="shared" si="96"/>
        <v>1.5828994721113467E-2</v>
      </c>
      <c r="Y50" s="145">
        <f t="shared" si="97"/>
        <v>4.8265409648566189E-2</v>
      </c>
      <c r="Z50" s="104">
        <f t="shared" si="98"/>
        <v>-0.48312887963008233</v>
      </c>
    </row>
    <row r="51" spans="1:26" ht="19.5" customHeight="1" x14ac:dyDescent="0.25">
      <c r="A51" s="24"/>
      <c r="B51" s="143" t="s">
        <v>81</v>
      </c>
      <c r="C51" s="10">
        <v>0</v>
      </c>
      <c r="D51" s="11">
        <v>0</v>
      </c>
      <c r="E51" s="11">
        <v>0</v>
      </c>
      <c r="F51" s="35">
        <v>0</v>
      </c>
      <c r="G51" s="35">
        <v>0</v>
      </c>
      <c r="H51" s="35">
        <v>39775</v>
      </c>
      <c r="I51" s="35">
        <v>37034.21</v>
      </c>
      <c r="J51" s="12">
        <v>55482.557000000001</v>
      </c>
      <c r="K51" s="10">
        <v>48843.067000000003</v>
      </c>
      <c r="L51" s="161">
        <v>40907.802000000003</v>
      </c>
      <c r="N51" s="77">
        <f t="shared" si="87"/>
        <v>0</v>
      </c>
      <c r="O51" s="18">
        <f t="shared" si="88"/>
        <v>0</v>
      </c>
      <c r="P51" s="18">
        <f t="shared" si="89"/>
        <v>0</v>
      </c>
      <c r="Q51" s="37">
        <f t="shared" si="90"/>
        <v>0</v>
      </c>
      <c r="R51" s="37">
        <f t="shared" si="91"/>
        <v>0</v>
      </c>
      <c r="S51" s="37">
        <f t="shared" si="92"/>
        <v>1.2843764818463386E-4</v>
      </c>
      <c r="T51" s="37">
        <f t="shared" si="93"/>
        <v>6.923659278778518E-5</v>
      </c>
      <c r="U51" s="19">
        <f t="shared" si="94"/>
        <v>9.6008010286625087E-5</v>
      </c>
      <c r="V51" s="96">
        <f t="shared" si="95"/>
        <v>1.1512311072341186E-4</v>
      </c>
      <c r="W51" s="78">
        <f t="shared" si="96"/>
        <v>7.0471178858445548E-5</v>
      </c>
      <c r="Y51" s="145">
        <f t="shared" si="97"/>
        <v>-0.16246451108403981</v>
      </c>
      <c r="Z51" s="104">
        <f t="shared" si="98"/>
        <v>-4.4651931864966316E-3</v>
      </c>
    </row>
    <row r="52" spans="1:26" ht="19.5" customHeight="1" x14ac:dyDescent="0.25">
      <c r="A52" s="24"/>
      <c r="B52" t="s">
        <v>68</v>
      </c>
      <c r="C52" s="10">
        <v>0</v>
      </c>
      <c r="D52" s="11">
        <v>0</v>
      </c>
      <c r="E52" s="11">
        <v>0</v>
      </c>
      <c r="F52" s="35">
        <v>4200</v>
      </c>
      <c r="G52" s="35">
        <v>1939</v>
      </c>
      <c r="H52" s="35">
        <v>0</v>
      </c>
      <c r="I52" s="35"/>
      <c r="J52" s="12">
        <v>612.71299999999997</v>
      </c>
      <c r="K52" s="10"/>
      <c r="L52" s="161">
        <v>5125.8130000000001</v>
      </c>
      <c r="N52" s="77">
        <f t="shared" si="87"/>
        <v>0</v>
      </c>
      <c r="O52" s="18">
        <f t="shared" si="88"/>
        <v>0</v>
      </c>
      <c r="P52" s="18">
        <f t="shared" si="89"/>
        <v>0</v>
      </c>
      <c r="Q52" s="37">
        <f t="shared" si="90"/>
        <v>7.1367519307390599E-6</v>
      </c>
      <c r="R52" s="37">
        <f t="shared" si="91"/>
        <v>6.0315242107745906E-6</v>
      </c>
      <c r="S52" s="37">
        <f t="shared" si="92"/>
        <v>0</v>
      </c>
      <c r="T52" s="37">
        <f t="shared" si="93"/>
        <v>0</v>
      </c>
      <c r="U52" s="19">
        <f t="shared" si="94"/>
        <v>1.0602495484616708E-6</v>
      </c>
      <c r="V52" s="96">
        <f t="shared" si="95"/>
        <v>0</v>
      </c>
      <c r="W52" s="78">
        <f t="shared" si="96"/>
        <v>8.8301513906307005E-6</v>
      </c>
      <c r="Y52" s="145"/>
      <c r="Z52" s="104">
        <f t="shared" si="98"/>
        <v>8.830151390630701E-4</v>
      </c>
    </row>
    <row r="53" spans="1:26" ht="19.5" customHeight="1" x14ac:dyDescent="0.25">
      <c r="A53" s="24"/>
      <c r="B53" t="s">
        <v>69</v>
      </c>
      <c r="C53" s="10">
        <v>0</v>
      </c>
      <c r="D53" s="11">
        <v>0</v>
      </c>
      <c r="E53" s="11">
        <v>0</v>
      </c>
      <c r="F53" s="35">
        <v>0</v>
      </c>
      <c r="G53" s="35">
        <v>0</v>
      </c>
      <c r="H53" s="35">
        <v>0</v>
      </c>
      <c r="I53" s="35"/>
      <c r="J53" s="12"/>
      <c r="K53" s="10"/>
      <c r="L53" s="161"/>
      <c r="N53" s="77">
        <f t="shared" si="87"/>
        <v>0</v>
      </c>
      <c r="O53" s="18">
        <f t="shared" si="88"/>
        <v>0</v>
      </c>
      <c r="P53" s="18">
        <f t="shared" si="89"/>
        <v>0</v>
      </c>
      <c r="Q53" s="37">
        <f t="shared" si="90"/>
        <v>0</v>
      </c>
      <c r="R53" s="37">
        <f t="shared" si="91"/>
        <v>0</v>
      </c>
      <c r="S53" s="37">
        <f t="shared" si="92"/>
        <v>0</v>
      </c>
      <c r="T53" s="37">
        <f t="shared" si="93"/>
        <v>0</v>
      </c>
      <c r="U53" s="19">
        <f t="shared" si="94"/>
        <v>0</v>
      </c>
      <c r="V53" s="96">
        <f t="shared" si="95"/>
        <v>0</v>
      </c>
      <c r="W53" s="78">
        <f t="shared" si="96"/>
        <v>0</v>
      </c>
      <c r="Y53" s="145"/>
      <c r="Z53" s="104">
        <f t="shared" si="98"/>
        <v>0</v>
      </c>
    </row>
    <row r="54" spans="1:26" ht="19.5" customHeight="1" thickBot="1" x14ac:dyDescent="0.3">
      <c r="A54" s="24"/>
      <c r="B54" t="s">
        <v>70</v>
      </c>
      <c r="C54" s="10">
        <v>621343</v>
      </c>
      <c r="D54" s="11">
        <v>587791</v>
      </c>
      <c r="E54" s="11">
        <v>375598</v>
      </c>
      <c r="F54" s="35">
        <v>752849</v>
      </c>
      <c r="G54" s="35">
        <v>482145</v>
      </c>
      <c r="H54" s="35">
        <v>654885</v>
      </c>
      <c r="I54" s="35">
        <v>955446.55299999984</v>
      </c>
      <c r="J54" s="12">
        <v>1007903.6799999999</v>
      </c>
      <c r="K54" s="10">
        <v>821390.48699999996</v>
      </c>
      <c r="L54" s="161">
        <v>596330.4809999998</v>
      </c>
      <c r="N54" s="77">
        <f t="shared" si="87"/>
        <v>1.3475962669659857E-3</v>
      </c>
      <c r="O54" s="18">
        <f t="shared" si="88"/>
        <v>1.1350983934303625E-3</v>
      </c>
      <c r="P54" s="18">
        <f t="shared" si="89"/>
        <v>6.9988944259416041E-4</v>
      </c>
      <c r="Q54" s="37">
        <f t="shared" si="90"/>
        <v>1.2792610843583262E-3</v>
      </c>
      <c r="R54" s="37">
        <f t="shared" si="91"/>
        <v>1.49977784456107E-3</v>
      </c>
      <c r="S54" s="37">
        <f t="shared" si="92"/>
        <v>2.1146923753964536E-3</v>
      </c>
      <c r="T54" s="37">
        <f t="shared" si="93"/>
        <v>1.7862366692999257E-3</v>
      </c>
      <c r="U54" s="19">
        <f t="shared" si="94"/>
        <v>1.7440945787225934E-3</v>
      </c>
      <c r="V54" s="96">
        <f t="shared" si="95"/>
        <v>1.9360174082036696E-3</v>
      </c>
      <c r="W54" s="78">
        <f t="shared" si="96"/>
        <v>1.0272884371859885E-3</v>
      </c>
      <c r="Y54" s="145">
        <f t="shared" si="97"/>
        <v>-0.2739987978458292</v>
      </c>
      <c r="Z54" s="104">
        <f t="shared" si="98"/>
        <v>-9.0872897101768116E-2</v>
      </c>
    </row>
    <row r="55" spans="1:26" ht="19.5" customHeight="1" thickBot="1" x14ac:dyDescent="0.3">
      <c r="A55" s="5" t="s">
        <v>35</v>
      </c>
      <c r="B55" s="6"/>
      <c r="C55" s="13">
        <f>SUM(C56:C65)</f>
        <v>385959578</v>
      </c>
      <c r="D55" s="14">
        <f t="shared" ref="D55" si="99">SUM(D56:D65)</f>
        <v>411695488</v>
      </c>
      <c r="E55" s="14">
        <v>439138980</v>
      </c>
      <c r="F55" s="36">
        <v>463484394</v>
      </c>
      <c r="G55" s="36">
        <v>494477824</v>
      </c>
      <c r="H55" s="36">
        <v>538130485</v>
      </c>
      <c r="I55" s="36">
        <v>554286928.8330003</v>
      </c>
      <c r="J55" s="15">
        <v>566300611.67400134</v>
      </c>
      <c r="K55" s="13">
        <v>403139555.11700094</v>
      </c>
      <c r="L55" s="160">
        <v>403950750.32100111</v>
      </c>
      <c r="M55" s="1"/>
      <c r="N55" s="134">
        <f t="shared" ref="N55:T55" si="100">C55/C66</f>
        <v>0.4556597460238862</v>
      </c>
      <c r="O55" s="21">
        <f t="shared" si="100"/>
        <v>0.4429080462578362</v>
      </c>
      <c r="P55" s="21">
        <f t="shared" si="100"/>
        <v>0.45003324529171579</v>
      </c>
      <c r="Q55" s="21">
        <f t="shared" si="100"/>
        <v>0.44057979382367224</v>
      </c>
      <c r="R55" s="259">
        <f t="shared" si="100"/>
        <v>0.60601082140471207</v>
      </c>
      <c r="S55" s="259">
        <f t="shared" si="100"/>
        <v>0.63472718714544762</v>
      </c>
      <c r="T55" s="259">
        <f t="shared" si="100"/>
        <v>0.50890271802022324</v>
      </c>
      <c r="U55" s="22">
        <f t="shared" ref="U55" si="101">J55/J66</f>
        <v>0.49493335334825117</v>
      </c>
      <c r="V55" s="20">
        <f>K55/K66</f>
        <v>0.48723206464280616</v>
      </c>
      <c r="W55" s="234">
        <f>L55/L66</f>
        <v>0.41033533368695235</v>
      </c>
      <c r="X55" s="1"/>
      <c r="Y55" s="64">
        <f t="shared" si="85"/>
        <v>2.0121945209885107E-3</v>
      </c>
      <c r="Z55" s="101">
        <f t="shared" si="86"/>
        <v>-7.6896730955853805</v>
      </c>
    </row>
    <row r="56" spans="1:26" ht="19.5" customHeight="1" x14ac:dyDescent="0.25">
      <c r="A56" s="24"/>
      <c r="B56" t="s">
        <v>64</v>
      </c>
      <c r="C56" s="10">
        <v>74160711</v>
      </c>
      <c r="D56" s="11">
        <v>78077748</v>
      </c>
      <c r="E56" s="11">
        <v>83385164</v>
      </c>
      <c r="F56" s="35">
        <v>89167914</v>
      </c>
      <c r="G56" s="35">
        <v>100995629</v>
      </c>
      <c r="H56" s="35">
        <v>100148773</v>
      </c>
      <c r="I56" s="35">
        <v>97983736.852999985</v>
      </c>
      <c r="J56" s="12">
        <v>96715080.588000029</v>
      </c>
      <c r="K56" s="10">
        <v>72009753.23300007</v>
      </c>
      <c r="L56" s="161">
        <v>68228610.515000045</v>
      </c>
      <c r="N56" s="77">
        <f t="shared" ref="N56" si="102">C56/$C$55</f>
        <v>0.19214631590254252</v>
      </c>
      <c r="O56" s="18">
        <f t="shared" ref="O56" si="103">D56/$D$55</f>
        <v>0.18964926815034708</v>
      </c>
      <c r="P56" s="18">
        <f t="shared" ref="P56" si="104">E56/$E$55</f>
        <v>0.18988331211226114</v>
      </c>
      <c r="Q56" s="37">
        <f>F56/$F$55</f>
        <v>0.1923860115989148</v>
      </c>
      <c r="R56" s="37">
        <f>G56/$G$55</f>
        <v>0.20424703413999815</v>
      </c>
      <c r="S56" s="37">
        <f>H56/$H$55</f>
        <v>0.18610499830724142</v>
      </c>
      <c r="T56" s="37">
        <f>I56/$I$55</f>
        <v>0.17677439563529967</v>
      </c>
      <c r="U56" s="19">
        <f>J56/$J$55</f>
        <v>0.17078399456802174</v>
      </c>
      <c r="V56" s="96">
        <f>K56/$K$55</f>
        <v>0.17862239593954277</v>
      </c>
      <c r="W56" s="78">
        <f>L56/$L$55</f>
        <v>0.16890328947472408</v>
      </c>
      <c r="Y56" s="107">
        <f t="shared" si="85"/>
        <v>-5.2508758164543076E-2</v>
      </c>
      <c r="Z56" s="108">
        <f t="shared" si="86"/>
        <v>-0.97191064648186887</v>
      </c>
    </row>
    <row r="57" spans="1:26" ht="19.5" customHeight="1" x14ac:dyDescent="0.25">
      <c r="A57" s="24"/>
      <c r="B57" t="s">
        <v>65</v>
      </c>
      <c r="C57" s="10">
        <v>205712</v>
      </c>
      <c r="D57" s="11">
        <v>156591</v>
      </c>
      <c r="E57" s="11">
        <v>30322</v>
      </c>
      <c r="F57" s="35">
        <v>58813</v>
      </c>
      <c r="G57" s="35">
        <v>38687</v>
      </c>
      <c r="H57" s="35">
        <v>25946</v>
      </c>
      <c r="I57" s="35">
        <v>67562.29300000002</v>
      </c>
      <c r="J57" s="12">
        <v>51853.843000000001</v>
      </c>
      <c r="K57" s="10">
        <v>37565.86</v>
      </c>
      <c r="L57" s="161">
        <v>46176.709000000003</v>
      </c>
      <c r="N57" s="77">
        <f t="shared" ref="N57:N65" si="105">C57/$C$55</f>
        <v>5.329884571487432E-4</v>
      </c>
      <c r="O57" s="18">
        <f t="shared" ref="O57:O65" si="106">D57/$D$55</f>
        <v>3.8035636669401634E-4</v>
      </c>
      <c r="P57" s="18">
        <f t="shared" ref="P57:P65" si="107">E57/$E$55</f>
        <v>6.9048755362140709E-5</v>
      </c>
      <c r="Q57" s="37">
        <f t="shared" ref="Q57:Q65" si="108">F57/$F$55</f>
        <v>1.2689316136931246E-4</v>
      </c>
      <c r="R57" s="37">
        <f t="shared" ref="R57:R65" si="109">G57/$G$55</f>
        <v>7.8238088994664399E-5</v>
      </c>
      <c r="S57" s="37">
        <f t="shared" ref="S57:S65" si="110">H57/$H$55</f>
        <v>4.8215071851950555E-5</v>
      </c>
      <c r="T57" s="37">
        <f t="shared" ref="T57:T65" si="111">I57/$I$55</f>
        <v>1.2189046770820693E-4</v>
      </c>
      <c r="U57" s="19">
        <f t="shared" ref="U57:U65" si="112">J57/$J$55</f>
        <v>9.156593147006942E-5</v>
      </c>
      <c r="V57" s="96">
        <f t="shared" ref="V57:V65" si="113">K57/$K$55</f>
        <v>9.318326500880687E-5</v>
      </c>
      <c r="W57" s="78">
        <f t="shared" ref="W57:W65" si="114">L57/$L$55</f>
        <v>1.1431271996228623E-4</v>
      </c>
      <c r="Y57" s="145">
        <f t="shared" si="85"/>
        <v>0.22922006843447754</v>
      </c>
      <c r="Z57" s="104">
        <f t="shared" si="86"/>
        <v>2.1129454953479356E-3</v>
      </c>
    </row>
    <row r="58" spans="1:26" ht="19.5" customHeight="1" x14ac:dyDescent="0.25">
      <c r="A58" s="24"/>
      <c r="B58" t="s">
        <v>72</v>
      </c>
      <c r="C58" s="10">
        <v>0</v>
      </c>
      <c r="D58" s="11">
        <v>0</v>
      </c>
      <c r="E58" s="11">
        <v>0</v>
      </c>
      <c r="F58" s="35">
        <v>236</v>
      </c>
      <c r="G58" s="35">
        <v>2490</v>
      </c>
      <c r="H58" s="35">
        <v>172</v>
      </c>
      <c r="I58" s="35"/>
      <c r="J58" s="12"/>
      <c r="K58" s="10"/>
      <c r="L58" s="161"/>
      <c r="N58" s="77">
        <f t="shared" si="105"/>
        <v>0</v>
      </c>
      <c r="O58" s="18">
        <f t="shared" si="106"/>
        <v>0</v>
      </c>
      <c r="P58" s="18">
        <f t="shared" si="107"/>
        <v>0</v>
      </c>
      <c r="Q58" s="37">
        <f t="shared" si="108"/>
        <v>5.0918650779857758E-7</v>
      </c>
      <c r="R58" s="37">
        <f t="shared" si="109"/>
        <v>5.0356151057645817E-6</v>
      </c>
      <c r="S58" s="37">
        <f t="shared" si="110"/>
        <v>3.1962508126630293E-7</v>
      </c>
      <c r="T58" s="37">
        <f t="shared" si="111"/>
        <v>0</v>
      </c>
      <c r="U58" s="19">
        <f t="shared" si="112"/>
        <v>0</v>
      </c>
      <c r="V58" s="96">
        <f t="shared" si="113"/>
        <v>0</v>
      </c>
      <c r="W58" s="78">
        <f t="shared" si="114"/>
        <v>0</v>
      </c>
      <c r="Y58" s="145"/>
      <c r="Z58" s="104">
        <f t="shared" si="86"/>
        <v>0</v>
      </c>
    </row>
    <row r="59" spans="1:26" ht="19.5" customHeight="1" x14ac:dyDescent="0.25">
      <c r="A59" s="24"/>
      <c r="B59" t="s">
        <v>66</v>
      </c>
      <c r="C59" s="10">
        <v>286634780</v>
      </c>
      <c r="D59" s="11">
        <v>308871201</v>
      </c>
      <c r="E59" s="11">
        <v>328989772</v>
      </c>
      <c r="F59" s="35">
        <v>348232246</v>
      </c>
      <c r="G59" s="35">
        <v>367482454</v>
      </c>
      <c r="H59" s="35">
        <v>411779829</v>
      </c>
      <c r="I59" s="35">
        <v>429219410.1250003</v>
      </c>
      <c r="J59" s="12">
        <v>441750834.9820013</v>
      </c>
      <c r="K59" s="10">
        <v>310500032.69500083</v>
      </c>
      <c r="L59" s="161">
        <v>316566637.78400105</v>
      </c>
      <c r="N59" s="77">
        <f t="shared" si="105"/>
        <v>0.74265492123633736</v>
      </c>
      <c r="O59" s="18">
        <f t="shared" si="106"/>
        <v>0.7502418899475527</v>
      </c>
      <c r="P59" s="18">
        <f t="shared" si="107"/>
        <v>0.74917005090279165</v>
      </c>
      <c r="Q59" s="37">
        <f t="shared" si="108"/>
        <v>0.75133542899828465</v>
      </c>
      <c r="R59" s="37">
        <f t="shared" si="109"/>
        <v>0.74317276966499513</v>
      </c>
      <c r="S59" s="37">
        <f t="shared" si="110"/>
        <v>0.76520442620900764</v>
      </c>
      <c r="T59" s="37">
        <f t="shared" si="111"/>
        <v>0.77436321839427447</v>
      </c>
      <c r="U59" s="19">
        <f t="shared" si="112"/>
        <v>0.7800642024315898</v>
      </c>
      <c r="V59" s="96">
        <f t="shared" si="113"/>
        <v>0.77020483044608745</v>
      </c>
      <c r="W59" s="78">
        <f t="shared" si="114"/>
        <v>0.78367632077039118</v>
      </c>
      <c r="Y59" s="145">
        <f t="shared" si="85"/>
        <v>1.9538178583573141E-2</v>
      </c>
      <c r="Z59" s="104">
        <f t="shared" si="86"/>
        <v>1.3471490324303725</v>
      </c>
    </row>
    <row r="60" spans="1:26" ht="19.5" customHeight="1" x14ac:dyDescent="0.25">
      <c r="A60" s="24"/>
      <c r="B60" t="s">
        <v>67</v>
      </c>
      <c r="C60" s="10">
        <v>4178738</v>
      </c>
      <c r="D60" s="11">
        <v>4672832</v>
      </c>
      <c r="E60" s="11">
        <v>4330356</v>
      </c>
      <c r="F60" s="35">
        <v>3983828</v>
      </c>
      <c r="G60" s="35">
        <v>4454727</v>
      </c>
      <c r="H60" s="35">
        <v>4722581</v>
      </c>
      <c r="I60" s="35">
        <v>4526690.5539999977</v>
      </c>
      <c r="J60" s="12">
        <v>4619042.1690000016</v>
      </c>
      <c r="K60" s="10">
        <v>3406313.9010000001</v>
      </c>
      <c r="L60" s="161">
        <v>3608620.5409999993</v>
      </c>
      <c r="N60" s="77">
        <f t="shared" si="105"/>
        <v>1.0826879907097421E-2</v>
      </c>
      <c r="O60" s="18">
        <f t="shared" si="106"/>
        <v>1.135021426321777E-2</v>
      </c>
      <c r="P60" s="18">
        <f t="shared" si="107"/>
        <v>9.861014843182447E-3</v>
      </c>
      <c r="Q60" s="37">
        <f t="shared" si="108"/>
        <v>8.5953875719923384E-3</v>
      </c>
      <c r="R60" s="37">
        <f t="shared" si="109"/>
        <v>9.0089520374527447E-3</v>
      </c>
      <c r="S60" s="37">
        <f t="shared" si="110"/>
        <v>8.7759031157656868E-3</v>
      </c>
      <c r="T60" s="37">
        <f t="shared" si="111"/>
        <v>8.1666918675685259E-3</v>
      </c>
      <c r="U60" s="19">
        <f t="shared" si="112"/>
        <v>8.1565198302470075E-3</v>
      </c>
      <c r="V60" s="96">
        <f t="shared" si="113"/>
        <v>8.4494658431902188E-3</v>
      </c>
      <c r="W60" s="78">
        <f t="shared" si="114"/>
        <v>8.9333180793262409E-3</v>
      </c>
      <c r="Y60" s="145">
        <f t="shared" si="85"/>
        <v>5.9391660862672557E-2</v>
      </c>
      <c r="Z60" s="104">
        <f t="shared" si="86"/>
        <v>4.8385223613602209E-2</v>
      </c>
    </row>
    <row r="61" spans="1:26" ht="19.5" customHeight="1" x14ac:dyDescent="0.25">
      <c r="A61" s="24"/>
      <c r="B61" t="s">
        <v>81</v>
      </c>
      <c r="C61" s="10">
        <v>0</v>
      </c>
      <c r="D61" s="11">
        <v>0</v>
      </c>
      <c r="E61" s="11">
        <v>0</v>
      </c>
      <c r="F61" s="35">
        <v>0</v>
      </c>
      <c r="G61" s="35">
        <v>0</v>
      </c>
      <c r="H61" s="35">
        <v>108974</v>
      </c>
      <c r="I61" s="35">
        <v>206770.19799999992</v>
      </c>
      <c r="J61" s="12">
        <v>131151.929</v>
      </c>
      <c r="K61" s="10">
        <v>104132.73999999998</v>
      </c>
      <c r="L61" s="161">
        <v>96877.032999999981</v>
      </c>
      <c r="N61" s="77">
        <f t="shared" si="105"/>
        <v>0</v>
      </c>
      <c r="O61" s="18">
        <f t="shared" si="106"/>
        <v>0</v>
      </c>
      <c r="P61" s="18">
        <f t="shared" si="107"/>
        <v>0</v>
      </c>
      <c r="Q61" s="37">
        <f t="shared" si="108"/>
        <v>0</v>
      </c>
      <c r="R61" s="37">
        <f t="shared" si="109"/>
        <v>0</v>
      </c>
      <c r="S61" s="37">
        <f t="shared" si="110"/>
        <v>2.0250478840647728E-4</v>
      </c>
      <c r="T61" s="37">
        <f t="shared" si="111"/>
        <v>3.7303819961140956E-4</v>
      </c>
      <c r="U61" s="19">
        <f t="shared" si="112"/>
        <v>2.3159418566105912E-4</v>
      </c>
      <c r="V61" s="96">
        <f t="shared" si="113"/>
        <v>2.5830444737623951E-4</v>
      </c>
      <c r="W61" s="78">
        <f t="shared" si="114"/>
        <v>2.3982387190274123E-4</v>
      </c>
      <c r="Y61" s="145">
        <f t="shared" ref="Y61:Y65" si="115">(L61-K61)/K61</f>
        <v>-6.9677480876811623E-2</v>
      </c>
      <c r="Z61" s="104">
        <f t="shared" ref="Z61:Z65" si="116">(W61-V61)*100</f>
        <v>-1.848057547349828E-3</v>
      </c>
    </row>
    <row r="62" spans="1:26" ht="19.5" customHeight="1" x14ac:dyDescent="0.25">
      <c r="A62" s="24"/>
      <c r="B62" t="s">
        <v>68</v>
      </c>
      <c r="C62" s="10">
        <v>0</v>
      </c>
      <c r="D62" s="11">
        <v>0</v>
      </c>
      <c r="E62" s="11">
        <v>456</v>
      </c>
      <c r="F62" s="35">
        <v>373</v>
      </c>
      <c r="G62" s="35">
        <v>65</v>
      </c>
      <c r="H62" s="35">
        <v>1438</v>
      </c>
      <c r="I62" s="35">
        <v>1688.6310000000003</v>
      </c>
      <c r="J62" s="12">
        <v>7637.55</v>
      </c>
      <c r="K62" s="10">
        <v>998.65599999999995</v>
      </c>
      <c r="L62" s="161">
        <v>1213.9939999999999</v>
      </c>
      <c r="N62" s="77">
        <f t="shared" si="105"/>
        <v>0</v>
      </c>
      <c r="O62" s="18">
        <f t="shared" si="106"/>
        <v>0</v>
      </c>
      <c r="P62" s="18">
        <f t="shared" si="107"/>
        <v>1.0383956350219695E-6</v>
      </c>
      <c r="Q62" s="37">
        <f t="shared" si="108"/>
        <v>8.0477359071554847E-7</v>
      </c>
      <c r="R62" s="37">
        <f t="shared" si="109"/>
        <v>1.3145179994967782E-7</v>
      </c>
      <c r="S62" s="37">
        <f t="shared" si="110"/>
        <v>2.6722143422147882E-6</v>
      </c>
      <c r="T62" s="37">
        <f t="shared" si="111"/>
        <v>3.0464925513492738E-6</v>
      </c>
      <c r="U62" s="19">
        <f t="shared" si="112"/>
        <v>1.348674156897549E-5</v>
      </c>
      <c r="V62" s="96">
        <f t="shared" si="113"/>
        <v>2.4771967605862085E-6</v>
      </c>
      <c r="W62" s="78">
        <f t="shared" si="114"/>
        <v>3.0053020053442027E-6</v>
      </c>
      <c r="Y62" s="145">
        <f t="shared" si="115"/>
        <v>0.21562780376826451</v>
      </c>
      <c r="Z62" s="104">
        <f t="shared" si="116"/>
        <v>5.2810524475799417E-5</v>
      </c>
    </row>
    <row r="63" spans="1:26" ht="19.5" customHeight="1" x14ac:dyDescent="0.25">
      <c r="A63" s="24"/>
      <c r="B63" t="s">
        <v>82</v>
      </c>
      <c r="C63" s="10">
        <v>0</v>
      </c>
      <c r="D63" s="11">
        <v>0</v>
      </c>
      <c r="E63" s="11">
        <v>0</v>
      </c>
      <c r="F63" s="35">
        <v>0</v>
      </c>
      <c r="G63" s="35">
        <v>0</v>
      </c>
      <c r="H63" s="35">
        <v>38799</v>
      </c>
      <c r="I63" s="35">
        <v>116148.83300000004</v>
      </c>
      <c r="J63" s="12">
        <v>60052.873000000014</v>
      </c>
      <c r="K63" s="10">
        <v>56909.578000000009</v>
      </c>
      <c r="L63" s="161">
        <v>4508.4819999999991</v>
      </c>
      <c r="N63" s="77">
        <f t="shared" si="105"/>
        <v>0</v>
      </c>
      <c r="O63" s="18">
        <f t="shared" si="106"/>
        <v>0</v>
      </c>
      <c r="P63" s="18">
        <f t="shared" si="107"/>
        <v>0</v>
      </c>
      <c r="Q63" s="37">
        <f t="shared" si="108"/>
        <v>0</v>
      </c>
      <c r="R63" s="37">
        <f t="shared" si="109"/>
        <v>0</v>
      </c>
      <c r="S63" s="37">
        <f t="shared" si="110"/>
        <v>7.2099613535181903E-5</v>
      </c>
      <c r="T63" s="37">
        <f t="shared" si="111"/>
        <v>2.0954640450306241E-4</v>
      </c>
      <c r="U63" s="19">
        <f t="shared" si="112"/>
        <v>1.0604416057839307E-4</v>
      </c>
      <c r="V63" s="96">
        <f t="shared" si="113"/>
        <v>1.4116594930379248E-4</v>
      </c>
      <c r="W63" s="78">
        <f t="shared" si="114"/>
        <v>1.116096949050674E-5</v>
      </c>
      <c r="Y63" s="145">
        <f t="shared" si="115"/>
        <v>-0.92077815091160942</v>
      </c>
      <c r="Z63" s="104">
        <f t="shared" si="116"/>
        <v>-1.3000497981328574E-2</v>
      </c>
    </row>
    <row r="64" spans="1:26" ht="19.5" customHeight="1" x14ac:dyDescent="0.25">
      <c r="A64" s="24"/>
      <c r="B64" t="s">
        <v>69</v>
      </c>
      <c r="C64" s="10">
        <v>0</v>
      </c>
      <c r="D64" s="11">
        <v>416</v>
      </c>
      <c r="E64" s="11">
        <v>454</v>
      </c>
      <c r="F64" s="35">
        <v>255</v>
      </c>
      <c r="G64" s="35">
        <v>0</v>
      </c>
      <c r="H64" s="35">
        <v>0</v>
      </c>
      <c r="I64" s="35"/>
      <c r="J64" s="12"/>
      <c r="K64" s="10"/>
      <c r="L64" s="161"/>
      <c r="N64" s="77">
        <f t="shared" si="105"/>
        <v>0</v>
      </c>
      <c r="O64" s="18">
        <f t="shared" si="106"/>
        <v>1.0104555724448455E-6</v>
      </c>
      <c r="P64" s="18">
        <f t="shared" si="107"/>
        <v>1.0338412682016978E-6</v>
      </c>
      <c r="Q64" s="37">
        <f t="shared" si="108"/>
        <v>5.5018033681625968E-7</v>
      </c>
      <c r="R64" s="37">
        <f t="shared" si="109"/>
        <v>0</v>
      </c>
      <c r="S64" s="37">
        <f t="shared" si="110"/>
        <v>0</v>
      </c>
      <c r="T64" s="37">
        <f t="shared" si="111"/>
        <v>0</v>
      </c>
      <c r="U64" s="19">
        <f t="shared" si="112"/>
        <v>0</v>
      </c>
      <c r="V64" s="96">
        <f t="shared" si="113"/>
        <v>0</v>
      </c>
      <c r="W64" s="78">
        <f t="shared" si="114"/>
        <v>0</v>
      </c>
      <c r="Y64" s="145"/>
      <c r="Z64" s="104">
        <f t="shared" si="116"/>
        <v>0</v>
      </c>
    </row>
    <row r="65" spans="1:26" ht="19.5" customHeight="1" thickBot="1" x14ac:dyDescent="0.3">
      <c r="A65" s="24"/>
      <c r="B65" t="s">
        <v>70</v>
      </c>
      <c r="C65" s="32">
        <v>20779637</v>
      </c>
      <c r="D65" s="33">
        <v>19916700</v>
      </c>
      <c r="E65" s="33">
        <v>22402456</v>
      </c>
      <c r="F65" s="35">
        <v>22040729</v>
      </c>
      <c r="G65" s="35">
        <v>21503772</v>
      </c>
      <c r="H65" s="35">
        <v>21303973</v>
      </c>
      <c r="I65" s="35">
        <v>22164921.346000008</v>
      </c>
      <c r="J65" s="12">
        <v>22964957.740000002</v>
      </c>
      <c r="K65" s="10">
        <v>17023848.454</v>
      </c>
      <c r="L65" s="161">
        <v>15398105.263</v>
      </c>
      <c r="N65" s="77">
        <f t="shared" si="105"/>
        <v>5.3838894496873971E-2</v>
      </c>
      <c r="O65" s="18">
        <f t="shared" si="106"/>
        <v>4.8377260816615995E-2</v>
      </c>
      <c r="P65" s="18">
        <f t="shared" si="107"/>
        <v>5.1014501149499417E-2</v>
      </c>
      <c r="Q65" s="37">
        <f t="shared" si="108"/>
        <v>4.7554414529003539E-2</v>
      </c>
      <c r="R65" s="37">
        <f t="shared" si="109"/>
        <v>4.3487839001653594E-2</v>
      </c>
      <c r="S65" s="37">
        <f t="shared" si="110"/>
        <v>3.9588861054768158E-2</v>
      </c>
      <c r="T65" s="37">
        <f t="shared" si="111"/>
        <v>3.998817253848326E-2</v>
      </c>
      <c r="U65" s="19">
        <f t="shared" si="112"/>
        <v>4.0552592150862966E-2</v>
      </c>
      <c r="V65" s="96">
        <f t="shared" si="113"/>
        <v>4.2228176912730044E-2</v>
      </c>
      <c r="W65" s="78">
        <f t="shared" si="114"/>
        <v>3.8118768812197605E-2</v>
      </c>
      <c r="Y65" s="145">
        <f t="shared" si="115"/>
        <v>-9.5497983043781598E-2</v>
      </c>
      <c r="Z65" s="104">
        <f t="shared" si="116"/>
        <v>-0.41094081005324384</v>
      </c>
    </row>
    <row r="66" spans="1:26" ht="19.5" customHeight="1" thickBot="1" x14ac:dyDescent="0.3">
      <c r="A66" s="74" t="s">
        <v>20</v>
      </c>
      <c r="B66" s="100"/>
      <c r="C66" s="148">
        <f t="shared" ref="C66:F73" si="117">C45+C55</f>
        <v>847034616</v>
      </c>
      <c r="D66" s="84">
        <f t="shared" si="117"/>
        <v>929528130</v>
      </c>
      <c r="E66" s="84">
        <f t="shared" si="117"/>
        <v>975792310</v>
      </c>
      <c r="F66" s="84">
        <f t="shared" si="117"/>
        <v>1051987405</v>
      </c>
      <c r="G66" s="84">
        <v>815955436</v>
      </c>
      <c r="H66" s="84">
        <f t="shared" ref="H66:L73" si="118">H45+H55</f>
        <v>847813826</v>
      </c>
      <c r="I66" s="84">
        <f t="shared" si="118"/>
        <v>1089180523.5180008</v>
      </c>
      <c r="J66" s="167">
        <f t="shared" si="118"/>
        <v>1144195693.9110019</v>
      </c>
      <c r="K66" s="173">
        <v>827407685.93000102</v>
      </c>
      <c r="L66" s="169">
        <v>984440571.30400062</v>
      </c>
      <c r="N66" s="146">
        <f t="shared" ref="N66:U66" si="119">N45+N55</f>
        <v>1</v>
      </c>
      <c r="O66" s="149">
        <f t="shared" si="119"/>
        <v>1</v>
      </c>
      <c r="P66" s="149">
        <f t="shared" si="119"/>
        <v>1</v>
      </c>
      <c r="Q66" s="149">
        <f t="shared" si="119"/>
        <v>1</v>
      </c>
      <c r="R66" s="149">
        <f t="shared" si="119"/>
        <v>1</v>
      </c>
      <c r="S66" s="149">
        <f t="shared" si="119"/>
        <v>1</v>
      </c>
      <c r="T66" s="149">
        <f t="shared" si="119"/>
        <v>1</v>
      </c>
      <c r="U66" s="150">
        <f t="shared" si="119"/>
        <v>1</v>
      </c>
      <c r="V66" s="237">
        <f>V55+V45</f>
        <v>1</v>
      </c>
      <c r="W66" s="177">
        <f>W55+W45</f>
        <v>1</v>
      </c>
      <c r="Y66" s="240">
        <f t="shared" si="85"/>
        <v>0.18978900975218235</v>
      </c>
      <c r="Z66" s="239">
        <f t="shared" si="86"/>
        <v>0</v>
      </c>
    </row>
    <row r="67" spans="1:26" ht="19.5" customHeight="1" x14ac:dyDescent="0.25">
      <c r="A67" s="24"/>
      <c r="B67" t="s">
        <v>64</v>
      </c>
      <c r="C67" s="76">
        <f t="shared" si="117"/>
        <v>223895118</v>
      </c>
      <c r="D67" s="315">
        <f t="shared" si="117"/>
        <v>234049410</v>
      </c>
      <c r="E67" s="315">
        <f t="shared" si="117"/>
        <v>238364551</v>
      </c>
      <c r="F67" s="315">
        <f t="shared" si="117"/>
        <v>260369851</v>
      </c>
      <c r="G67" s="315">
        <f t="shared" ref="G67:G73" si="120">G46+G56</f>
        <v>197441948</v>
      </c>
      <c r="H67" s="315">
        <f t="shared" si="118"/>
        <v>186875767</v>
      </c>
      <c r="I67" s="315">
        <f t="shared" si="118"/>
        <v>255355547.24800003</v>
      </c>
      <c r="J67" s="212">
        <f t="shared" si="118"/>
        <v>263177007.24600008</v>
      </c>
      <c r="K67" s="10">
        <f t="shared" si="118"/>
        <v>194692796.69400007</v>
      </c>
      <c r="L67" s="161">
        <f t="shared" si="118"/>
        <v>214347442.32599986</v>
      </c>
      <c r="M67" s="2"/>
      <c r="N67" s="77">
        <f t="shared" ref="N67" si="121">C67/$C$66</f>
        <v>0.26432817947548909</v>
      </c>
      <c r="O67" s="18">
        <f t="shared" ref="O67" si="122">D67/$D$66</f>
        <v>0.2517937891777412</v>
      </c>
      <c r="P67" s="18">
        <f t="shared" ref="P67" si="123">E67/$E$66</f>
        <v>0.24427795603349242</v>
      </c>
      <c r="Q67" s="37">
        <f>F67/$F$66</f>
        <v>0.2475028215760815</v>
      </c>
      <c r="R67" s="37">
        <f>G67/$G$66</f>
        <v>0.24197638656334658</v>
      </c>
      <c r="S67" s="37">
        <f>H67/$H$66</f>
        <v>0.22042075897922428</v>
      </c>
      <c r="T67" s="37">
        <f>I67/$I$66</f>
        <v>0.2344474049381767</v>
      </c>
      <c r="U67" s="19">
        <f>J67/$J$66</f>
        <v>0.23001048565951915</v>
      </c>
      <c r="V67" s="96">
        <f>K67/$K$66</f>
        <v>0.23530455421763044</v>
      </c>
      <c r="W67" s="78">
        <f>L67/$L$66</f>
        <v>0.21773527887221564</v>
      </c>
      <c r="Y67" s="107">
        <f t="shared" si="85"/>
        <v>0.10095209461134366</v>
      </c>
      <c r="Z67" s="108">
        <f t="shared" si="86"/>
        <v>-1.7569275345414803</v>
      </c>
    </row>
    <row r="68" spans="1:26" ht="19.5" customHeight="1" x14ac:dyDescent="0.25">
      <c r="A68" s="24"/>
      <c r="B68" t="s">
        <v>65</v>
      </c>
      <c r="C68" s="76">
        <f t="shared" si="117"/>
        <v>29126634</v>
      </c>
      <c r="D68" s="11">
        <f t="shared" si="117"/>
        <v>36097098</v>
      </c>
      <c r="E68" s="11">
        <f t="shared" si="117"/>
        <v>36531565</v>
      </c>
      <c r="F68" s="11">
        <f t="shared" si="117"/>
        <v>40065136</v>
      </c>
      <c r="G68" s="11">
        <f t="shared" si="120"/>
        <v>19515968</v>
      </c>
      <c r="H68" s="11">
        <f t="shared" si="118"/>
        <v>21340590</v>
      </c>
      <c r="I68" s="11">
        <f t="shared" si="118"/>
        <v>37077990.045999989</v>
      </c>
      <c r="J68" s="212">
        <f t="shared" si="118"/>
        <v>37108326.296999991</v>
      </c>
      <c r="K68" s="10">
        <f t="shared" si="118"/>
        <v>27484311.304000001</v>
      </c>
      <c r="L68" s="161">
        <f t="shared" si="118"/>
        <v>32932445.481000014</v>
      </c>
      <c r="M68" s="2"/>
      <c r="N68" s="77">
        <f t="shared" ref="N68:N76" si="124">C68/$C$66</f>
        <v>3.4386592294830133E-2</v>
      </c>
      <c r="O68" s="18">
        <f t="shared" ref="O68:O76" si="125">D68/$D$66</f>
        <v>3.8833787633731964E-2</v>
      </c>
      <c r="P68" s="18">
        <f t="shared" ref="P68:P76" si="126">E68/$E$66</f>
        <v>3.7437848838960411E-2</v>
      </c>
      <c r="Q68" s="37">
        <f t="shared" ref="Q68:Q76" si="127">F68/$F$66</f>
        <v>3.8085186010378136E-2</v>
      </c>
      <c r="R68" s="37">
        <f t="shared" ref="R68:R76" si="128">G68/$G$66</f>
        <v>2.3917933674995458E-2</v>
      </c>
      <c r="S68" s="37">
        <f t="shared" ref="S68:S76" si="129">H68/$H$66</f>
        <v>2.5171316326233161E-2</v>
      </c>
      <c r="T68" s="37">
        <f t="shared" ref="T68:T76" si="130">I68/$I$66</f>
        <v>3.4042097930873629E-2</v>
      </c>
      <c r="U68" s="19">
        <f t="shared" ref="U68:U76" si="131">J68/$J$66</f>
        <v>3.2431800341914556E-2</v>
      </c>
      <c r="V68" s="96">
        <f t="shared" ref="V68:V76" si="132">K68/$K$66</f>
        <v>3.3217374906431778E-2</v>
      </c>
      <c r="W68" s="78">
        <f t="shared" ref="W68:W76" si="133">L68/$L$66</f>
        <v>3.3452954338703593E-2</v>
      </c>
      <c r="Y68" s="145">
        <f t="shared" ref="Y68:Y76" si="134">(L68-K68)/K68</f>
        <v>0.19822705822019648</v>
      </c>
      <c r="Z68" s="104">
        <f t="shared" ref="Z68:Z76" si="135">(W68-V68)*100</f>
        <v>2.3557943227181521E-2</v>
      </c>
    </row>
    <row r="69" spans="1:26" ht="19.5" customHeight="1" x14ac:dyDescent="0.25">
      <c r="A69" s="24"/>
      <c r="B69" t="s">
        <v>72</v>
      </c>
      <c r="C69" s="76">
        <f t="shared" si="117"/>
        <v>40804</v>
      </c>
      <c r="D69" s="11">
        <f t="shared" si="117"/>
        <v>80734</v>
      </c>
      <c r="E69" s="11">
        <f t="shared" si="117"/>
        <v>122357</v>
      </c>
      <c r="F69" s="11">
        <f t="shared" si="117"/>
        <v>61316</v>
      </c>
      <c r="G69" s="11">
        <f t="shared" si="120"/>
        <v>53636</v>
      </c>
      <c r="H69" s="11">
        <f t="shared" si="118"/>
        <v>36811</v>
      </c>
      <c r="I69" s="11">
        <f t="shared" si="118"/>
        <v>22912.514999999999</v>
      </c>
      <c r="J69" s="212">
        <f t="shared" si="118"/>
        <v>25960.314999999999</v>
      </c>
      <c r="K69" s="10">
        <f t="shared" si="118"/>
        <v>20782.114999999998</v>
      </c>
      <c r="L69" s="161">
        <f t="shared" si="118"/>
        <v>3779.7799999999997</v>
      </c>
      <c r="M69" s="2"/>
      <c r="N69" s="77">
        <f t="shared" si="124"/>
        <v>4.8172765586241401E-5</v>
      </c>
      <c r="O69" s="18">
        <f t="shared" si="125"/>
        <v>8.6854821703997277E-5</v>
      </c>
      <c r="P69" s="18">
        <f t="shared" si="126"/>
        <v>1.2539246184467266E-4</v>
      </c>
      <c r="Q69" s="37">
        <f t="shared" si="127"/>
        <v>5.828586892634898E-5</v>
      </c>
      <c r="R69" s="37">
        <f t="shared" si="128"/>
        <v>6.5733982070069813E-5</v>
      </c>
      <c r="S69" s="37">
        <f t="shared" si="129"/>
        <v>4.3418730470196412E-5</v>
      </c>
      <c r="T69" s="37">
        <f t="shared" si="130"/>
        <v>2.1036471462043477E-5</v>
      </c>
      <c r="U69" s="19">
        <f t="shared" si="131"/>
        <v>2.268870188740568E-5</v>
      </c>
      <c r="V69" s="96">
        <f t="shared" si="132"/>
        <v>2.5117140381214893E-5</v>
      </c>
      <c r="W69" s="78">
        <f t="shared" si="133"/>
        <v>3.8395207493259468E-6</v>
      </c>
      <c r="Y69" s="145">
        <f t="shared" si="134"/>
        <v>-0.81812342006576333</v>
      </c>
      <c r="Z69" s="104">
        <f t="shared" si="135"/>
        <v>-2.1277619631888947E-3</v>
      </c>
    </row>
    <row r="70" spans="1:26" ht="19.5" customHeight="1" x14ac:dyDescent="0.25">
      <c r="A70" s="24"/>
      <c r="B70" t="s">
        <v>66</v>
      </c>
      <c r="C70" s="76">
        <f t="shared" si="117"/>
        <v>559497144</v>
      </c>
      <c r="D70" s="11">
        <f t="shared" si="117"/>
        <v>622981068</v>
      </c>
      <c r="E70" s="11">
        <f t="shared" si="117"/>
        <v>661742531</v>
      </c>
      <c r="F70" s="11">
        <f t="shared" si="117"/>
        <v>713560644</v>
      </c>
      <c r="G70" s="11">
        <f t="shared" si="120"/>
        <v>565233734</v>
      </c>
      <c r="H70" s="11">
        <f t="shared" si="118"/>
        <v>607093097</v>
      </c>
      <c r="I70" s="11">
        <f t="shared" si="118"/>
        <v>758057112.19300103</v>
      </c>
      <c r="J70" s="212">
        <f t="shared" si="118"/>
        <v>803576906.09300184</v>
      </c>
      <c r="K70" s="10">
        <f t="shared" si="118"/>
        <v>574981859.06400096</v>
      </c>
      <c r="L70" s="161">
        <f t="shared" si="118"/>
        <v>708216643.99600077</v>
      </c>
      <c r="M70" s="2"/>
      <c r="N70" s="77">
        <f t="shared" si="124"/>
        <v>0.6605363386943327</v>
      </c>
      <c r="O70" s="18">
        <f t="shared" si="125"/>
        <v>0.67021217313778336</v>
      </c>
      <c r="P70" s="18">
        <f t="shared" si="126"/>
        <v>0.67815919865160645</v>
      </c>
      <c r="Q70" s="37">
        <f t="shared" si="127"/>
        <v>0.67829770642548715</v>
      </c>
      <c r="R70" s="37">
        <f t="shared" si="128"/>
        <v>0.69272623119089072</v>
      </c>
      <c r="S70" s="37">
        <f t="shared" si="129"/>
        <v>0.71606888019776171</v>
      </c>
      <c r="T70" s="37">
        <f t="shared" si="130"/>
        <v>0.69598849394085094</v>
      </c>
      <c r="U70" s="19">
        <f t="shared" si="131"/>
        <v>0.70230722801121281</v>
      </c>
      <c r="V70" s="96">
        <f t="shared" si="132"/>
        <v>0.69491964945639217</v>
      </c>
      <c r="W70" s="78">
        <f t="shared" si="133"/>
        <v>0.71941025658652946</v>
      </c>
      <c r="Y70" s="145">
        <f t="shared" si="134"/>
        <v>0.23171998008578823</v>
      </c>
      <c r="Z70" s="104">
        <f t="shared" si="135"/>
        <v>2.4490607130137287</v>
      </c>
    </row>
    <row r="71" spans="1:26" ht="19.5" customHeight="1" x14ac:dyDescent="0.25">
      <c r="A71" s="24"/>
      <c r="B71" t="s">
        <v>67</v>
      </c>
      <c r="C71" s="76">
        <f t="shared" si="117"/>
        <v>13073936</v>
      </c>
      <c r="D71" s="11">
        <f t="shared" si="117"/>
        <v>15814913</v>
      </c>
      <c r="E71" s="11">
        <f t="shared" si="117"/>
        <v>16252342</v>
      </c>
      <c r="F71" s="11">
        <f t="shared" si="117"/>
        <v>15132052</v>
      </c>
      <c r="G71" s="11">
        <f t="shared" si="120"/>
        <v>11722229</v>
      </c>
      <c r="H71" s="11">
        <f t="shared" si="118"/>
        <v>10319717</v>
      </c>
      <c r="I71" s="11">
        <f t="shared" si="118"/>
        <v>15184951.744999999</v>
      </c>
      <c r="J71" s="212">
        <f t="shared" si="118"/>
        <v>16079694.917999998</v>
      </c>
      <c r="K71" s="10">
        <f t="shared" si="118"/>
        <v>12171813.770999998</v>
      </c>
      <c r="L71" s="161">
        <f t="shared" si="118"/>
        <v>12797190.853</v>
      </c>
      <c r="M71" s="2"/>
      <c r="N71" s="77">
        <f t="shared" si="124"/>
        <v>1.5434948882891935E-2</v>
      </c>
      <c r="O71" s="18">
        <f t="shared" si="125"/>
        <v>1.7013915436857194E-2</v>
      </c>
      <c r="P71" s="18">
        <f t="shared" si="126"/>
        <v>1.6655534003952133E-2</v>
      </c>
      <c r="Q71" s="37">
        <f t="shared" si="127"/>
        <v>1.4384252062409435E-2</v>
      </c>
      <c r="R71" s="37">
        <f t="shared" si="128"/>
        <v>1.436626129665248E-2</v>
      </c>
      <c r="S71" s="37">
        <f t="shared" si="129"/>
        <v>1.2172149926698647E-2</v>
      </c>
      <c r="T71" s="37">
        <f t="shared" si="130"/>
        <v>1.3941629892493241E-2</v>
      </c>
      <c r="U71" s="19">
        <f t="shared" si="131"/>
        <v>1.4053273407311662E-2</v>
      </c>
      <c r="V71" s="96">
        <f t="shared" si="132"/>
        <v>1.471078161102523E-2</v>
      </c>
      <c r="W71" s="78">
        <f t="shared" si="133"/>
        <v>1.2999454945308382E-2</v>
      </c>
      <c r="Y71" s="145">
        <f t="shared" si="134"/>
        <v>5.1379120134913407E-2</v>
      </c>
      <c r="Z71" s="104">
        <f t="shared" si="135"/>
        <v>-0.17113266657168472</v>
      </c>
    </row>
    <row r="72" spans="1:26" ht="19.5" customHeight="1" x14ac:dyDescent="0.25">
      <c r="A72" s="24"/>
      <c r="B72" t="s">
        <v>81</v>
      </c>
      <c r="C72" s="76">
        <f t="shared" si="117"/>
        <v>0</v>
      </c>
      <c r="D72" s="11">
        <f t="shared" si="117"/>
        <v>0</v>
      </c>
      <c r="E72" s="11">
        <f t="shared" si="117"/>
        <v>0</v>
      </c>
      <c r="F72" s="11">
        <f t="shared" si="117"/>
        <v>0</v>
      </c>
      <c r="G72" s="11">
        <f t="shared" si="120"/>
        <v>0</v>
      </c>
      <c r="H72" s="11">
        <f t="shared" si="118"/>
        <v>148749</v>
      </c>
      <c r="I72" s="11">
        <f t="shared" si="118"/>
        <v>243804.40799999991</v>
      </c>
      <c r="J72" s="212">
        <f t="shared" si="118"/>
        <v>186634.486</v>
      </c>
      <c r="K72" s="10">
        <f t="shared" si="118"/>
        <v>152975.80699999997</v>
      </c>
      <c r="L72" s="161">
        <f t="shared" si="118"/>
        <v>137784.83499999999</v>
      </c>
      <c r="M72" s="2"/>
      <c r="N72" s="77">
        <f t="shared" si="124"/>
        <v>0</v>
      </c>
      <c r="O72" s="18">
        <f t="shared" si="125"/>
        <v>0</v>
      </c>
      <c r="P72" s="18">
        <f t="shared" si="126"/>
        <v>0</v>
      </c>
      <c r="Q72" s="37">
        <f t="shared" si="127"/>
        <v>0</v>
      </c>
      <c r="R72" s="37">
        <f t="shared" si="128"/>
        <v>0</v>
      </c>
      <c r="S72" s="37">
        <f t="shared" si="129"/>
        <v>1.7545007575755199E-4</v>
      </c>
      <c r="T72" s="37">
        <f t="shared" si="130"/>
        <v>2.238420562392388E-4</v>
      </c>
      <c r="U72" s="19">
        <f t="shared" si="131"/>
        <v>1.6311413073235778E-4</v>
      </c>
      <c r="V72" s="96">
        <f t="shared" si="132"/>
        <v>1.8488564899908579E-4</v>
      </c>
      <c r="W72" s="78">
        <f t="shared" si="133"/>
        <v>1.3996257266956066E-4</v>
      </c>
      <c r="Y72" s="145">
        <f t="shared" si="134"/>
        <v>-9.9303100914512471E-2</v>
      </c>
      <c r="Z72" s="104">
        <f t="shared" si="135"/>
        <v>-4.4923076329525125E-3</v>
      </c>
    </row>
    <row r="73" spans="1:26" ht="19.5" customHeight="1" x14ac:dyDescent="0.25">
      <c r="A73" s="24"/>
      <c r="B73" t="s">
        <v>68</v>
      </c>
      <c r="C73" s="76">
        <f t="shared" si="117"/>
        <v>0</v>
      </c>
      <c r="D73" s="11">
        <f t="shared" si="117"/>
        <v>0</v>
      </c>
      <c r="E73" s="11">
        <f t="shared" si="117"/>
        <v>456</v>
      </c>
      <c r="F73" s="11">
        <f t="shared" si="117"/>
        <v>4573</v>
      </c>
      <c r="G73" s="11">
        <f t="shared" si="120"/>
        <v>2004</v>
      </c>
      <c r="H73" s="11">
        <f t="shared" si="118"/>
        <v>1438</v>
      </c>
      <c r="I73" s="11">
        <f t="shared" si="118"/>
        <v>1688.6310000000003</v>
      </c>
      <c r="J73" s="212">
        <f t="shared" si="118"/>
        <v>8250.2630000000008</v>
      </c>
      <c r="K73" s="10">
        <f t="shared" si="118"/>
        <v>998.65599999999995</v>
      </c>
      <c r="L73" s="161">
        <f t="shared" si="118"/>
        <v>6339.8069999999998</v>
      </c>
      <c r="M73" s="2"/>
      <c r="N73" s="77">
        <f t="shared" si="124"/>
        <v>0</v>
      </c>
      <c r="O73" s="18">
        <f t="shared" si="125"/>
        <v>0</v>
      </c>
      <c r="P73" s="18">
        <f t="shared" si="126"/>
        <v>4.6731255752568906E-7</v>
      </c>
      <c r="Q73" s="37">
        <f t="shared" si="127"/>
        <v>4.3470102191955426E-6</v>
      </c>
      <c r="R73" s="37">
        <f t="shared" si="128"/>
        <v>2.456016482743305E-6</v>
      </c>
      <c r="S73" s="37">
        <f t="shared" si="129"/>
        <v>1.6961270928837152E-6</v>
      </c>
      <c r="T73" s="37">
        <f t="shared" si="130"/>
        <v>1.5503683398100098E-6</v>
      </c>
      <c r="U73" s="19">
        <f t="shared" si="131"/>
        <v>7.2105349145298607E-6</v>
      </c>
      <c r="V73" s="96">
        <f t="shared" si="132"/>
        <v>1.2069696921868896E-6</v>
      </c>
      <c r="W73" s="78">
        <f t="shared" si="133"/>
        <v>6.4400098744429264E-6</v>
      </c>
      <c r="Y73" s="145">
        <f t="shared" si="134"/>
        <v>5.348339167841579</v>
      </c>
      <c r="Z73" s="104">
        <f t="shared" si="135"/>
        <v>5.2330401822560369E-4</v>
      </c>
    </row>
    <row r="74" spans="1:26" ht="19.5" customHeight="1" x14ac:dyDescent="0.25">
      <c r="A74" s="24"/>
      <c r="B74" t="s">
        <v>82</v>
      </c>
      <c r="C74" s="76" t="e">
        <f>#REF!+C63</f>
        <v>#REF!</v>
      </c>
      <c r="D74" s="11" t="e">
        <f>#REF!+D63</f>
        <v>#REF!</v>
      </c>
      <c r="E74" s="11" t="e">
        <f>#REF!+E63</f>
        <v>#REF!</v>
      </c>
      <c r="F74" s="11" t="e">
        <f>#REF!+F63</f>
        <v>#REF!</v>
      </c>
      <c r="G74" s="11" t="e">
        <f>#REF!+G63</f>
        <v>#REF!</v>
      </c>
      <c r="H74" s="11" t="e">
        <f>#REF!+H63</f>
        <v>#REF!</v>
      </c>
      <c r="I74" s="11" t="e">
        <f>#REF!+I63</f>
        <v>#REF!</v>
      </c>
      <c r="J74" s="212" t="e">
        <f>#REF!+J63</f>
        <v>#REF!</v>
      </c>
      <c r="K74" s="10" t="e">
        <f>#REF!+K63</f>
        <v>#REF!</v>
      </c>
      <c r="L74" s="161" t="e">
        <f>#REF!+L63</f>
        <v>#REF!</v>
      </c>
      <c r="M74" s="2"/>
      <c r="N74" s="77" t="e">
        <f t="shared" si="124"/>
        <v>#REF!</v>
      </c>
      <c r="O74" s="18" t="e">
        <f t="shared" si="125"/>
        <v>#REF!</v>
      </c>
      <c r="P74" s="18" t="e">
        <f t="shared" si="126"/>
        <v>#REF!</v>
      </c>
      <c r="Q74" s="37" t="e">
        <f t="shared" si="127"/>
        <v>#REF!</v>
      </c>
      <c r="R74" s="37" t="e">
        <f t="shared" si="128"/>
        <v>#REF!</v>
      </c>
      <c r="S74" s="37" t="e">
        <f t="shared" si="129"/>
        <v>#REF!</v>
      </c>
      <c r="T74" s="37" t="e">
        <f t="shared" si="130"/>
        <v>#REF!</v>
      </c>
      <c r="U74" s="19" t="e">
        <f t="shared" si="131"/>
        <v>#REF!</v>
      </c>
      <c r="V74" s="96" t="e">
        <f t="shared" si="132"/>
        <v>#REF!</v>
      </c>
      <c r="W74" s="78" t="e">
        <f t="shared" si="133"/>
        <v>#REF!</v>
      </c>
      <c r="Y74" s="145" t="e">
        <f t="shared" si="134"/>
        <v>#REF!</v>
      </c>
      <c r="Z74" s="104" t="e">
        <f t="shared" si="135"/>
        <v>#REF!</v>
      </c>
    </row>
    <row r="75" spans="1:26" ht="19.5" customHeight="1" x14ac:dyDescent="0.25">
      <c r="A75" s="24"/>
      <c r="B75" t="s">
        <v>69</v>
      </c>
      <c r="C75" s="76">
        <f t="shared" ref="C75:E75" si="136">C53+C64</f>
        <v>0</v>
      </c>
      <c r="D75" s="11">
        <f t="shared" si="136"/>
        <v>416</v>
      </c>
      <c r="E75" s="11">
        <f t="shared" si="136"/>
        <v>454</v>
      </c>
      <c r="F75" s="11">
        <f t="shared" ref="F75:G75" si="137">F53+F64</f>
        <v>255</v>
      </c>
      <c r="G75" s="11">
        <f t="shared" si="137"/>
        <v>0</v>
      </c>
      <c r="H75" s="11">
        <f t="shared" ref="H75:J75" si="138">H53+H64</f>
        <v>0</v>
      </c>
      <c r="I75" s="11">
        <f t="shared" ref="I75" si="139">I53+I64</f>
        <v>0</v>
      </c>
      <c r="J75" s="212">
        <f t="shared" si="138"/>
        <v>0</v>
      </c>
      <c r="K75" s="10">
        <f t="shared" ref="K75:L75" si="140">K53+K64</f>
        <v>0</v>
      </c>
      <c r="L75" s="161">
        <f t="shared" si="140"/>
        <v>0</v>
      </c>
      <c r="M75" s="2"/>
      <c r="N75" s="77">
        <f t="shared" si="124"/>
        <v>0</v>
      </c>
      <c r="O75" s="18">
        <f t="shared" si="125"/>
        <v>4.4753890342189E-7</v>
      </c>
      <c r="P75" s="18">
        <f t="shared" si="126"/>
        <v>4.6526294104531324E-7</v>
      </c>
      <c r="Q75" s="37">
        <f t="shared" si="127"/>
        <v>2.4239833936034625E-7</v>
      </c>
      <c r="R75" s="37">
        <f t="shared" si="128"/>
        <v>0</v>
      </c>
      <c r="S75" s="37">
        <f t="shared" si="129"/>
        <v>0</v>
      </c>
      <c r="T75" s="37">
        <f t="shared" si="130"/>
        <v>0</v>
      </c>
      <c r="U75" s="19">
        <f t="shared" si="131"/>
        <v>0</v>
      </c>
      <c r="V75" s="96">
        <f t="shared" si="132"/>
        <v>0</v>
      </c>
      <c r="W75" s="78">
        <f t="shared" si="133"/>
        <v>0</v>
      </c>
      <c r="Y75" s="145"/>
      <c r="Z75" s="104">
        <f t="shared" si="135"/>
        <v>0</v>
      </c>
    </row>
    <row r="76" spans="1:26" ht="19.5" customHeight="1" thickBot="1" x14ac:dyDescent="0.3">
      <c r="A76" s="31"/>
      <c r="B76" s="25" t="s">
        <v>70</v>
      </c>
      <c r="C76" s="214">
        <f>C54+C65</f>
        <v>21400980</v>
      </c>
      <c r="D76" s="33">
        <f t="shared" ref="D76:L76" si="141">D54+D65</f>
        <v>20504491</v>
      </c>
      <c r="E76" s="33">
        <f t="shared" si="141"/>
        <v>22778054</v>
      </c>
      <c r="F76" s="33">
        <f t="shared" ref="F76:G76" si="142">F54+F65</f>
        <v>22793578</v>
      </c>
      <c r="G76" s="33">
        <f t="shared" si="142"/>
        <v>21985917</v>
      </c>
      <c r="H76" s="33">
        <f t="shared" ref="H76:I76" si="143">H54+H65</f>
        <v>21958858</v>
      </c>
      <c r="I76" s="33">
        <f t="shared" si="143"/>
        <v>23120367.899000008</v>
      </c>
      <c r="J76" s="213">
        <f t="shared" si="141"/>
        <v>23972861.420000002</v>
      </c>
      <c r="K76" s="32">
        <f t="shared" si="141"/>
        <v>17845238.941</v>
      </c>
      <c r="L76" s="162">
        <f t="shared" si="141"/>
        <v>15994435.744000001</v>
      </c>
      <c r="M76" s="2"/>
      <c r="N76" s="147">
        <f t="shared" si="124"/>
        <v>2.5265767886869926E-2</v>
      </c>
      <c r="O76" s="80">
        <f t="shared" si="125"/>
        <v>2.2059032253278876E-2</v>
      </c>
      <c r="P76" s="80">
        <f t="shared" si="126"/>
        <v>2.3343137434645288E-2</v>
      </c>
      <c r="Q76" s="178">
        <f t="shared" si="127"/>
        <v>2.1667158648158911E-2</v>
      </c>
      <c r="R76" s="80">
        <f t="shared" si="128"/>
        <v>2.6944997275561995E-2</v>
      </c>
      <c r="S76" s="178">
        <f t="shared" si="129"/>
        <v>2.590056605186809E-2</v>
      </c>
      <c r="T76" s="80">
        <f t="shared" si="130"/>
        <v>2.1227305666761585E-2</v>
      </c>
      <c r="U76" s="94">
        <f t="shared" si="131"/>
        <v>2.0951714420509492E-2</v>
      </c>
      <c r="V76" s="235">
        <f t="shared" si="132"/>
        <v>2.1567649472511323E-2</v>
      </c>
      <c r="W76" s="236">
        <f t="shared" si="133"/>
        <v>1.6247233413809428E-2</v>
      </c>
      <c r="Y76" s="109">
        <f t="shared" si="134"/>
        <v>-0.10371411686439905</v>
      </c>
      <c r="Z76" s="106">
        <f t="shared" si="135"/>
        <v>-0.53204160587018956</v>
      </c>
    </row>
    <row r="77" spans="1:26" ht="19.5" customHeight="1" x14ac:dyDescent="0.25"/>
    <row r="78" spans="1:26" ht="19.5" customHeight="1" x14ac:dyDescent="0.25"/>
    <row r="79" spans="1:26" x14ac:dyDescent="0.25">
      <c r="A79" s="1" t="s">
        <v>26</v>
      </c>
      <c r="N79" s="1" t="str">
        <f>Y3</f>
        <v>VARIAÇÃO (JAN-SET)</v>
      </c>
    </row>
    <row r="80" spans="1:26" ht="15.75" thickBot="1" x14ac:dyDescent="0.3"/>
    <row r="81" spans="1:14" ht="24" customHeight="1" x14ac:dyDescent="0.25">
      <c r="A81" s="479" t="s">
        <v>78</v>
      </c>
      <c r="B81" s="464"/>
      <c r="C81" s="481">
        <v>2016</v>
      </c>
      <c r="D81" s="460">
        <v>2017</v>
      </c>
      <c r="E81" s="460">
        <v>2018</v>
      </c>
      <c r="F81" s="460">
        <v>2019</v>
      </c>
      <c r="G81" s="460">
        <v>2020</v>
      </c>
      <c r="H81" s="460">
        <v>2021</v>
      </c>
      <c r="I81" s="460">
        <v>2022</v>
      </c>
      <c r="J81" s="471">
        <v>2023</v>
      </c>
      <c r="K81" s="466" t="str">
        <f>K5</f>
        <v>janeiro - setembro</v>
      </c>
      <c r="L81" s="467"/>
      <c r="N81" s="473" t="s">
        <v>89</v>
      </c>
    </row>
    <row r="82" spans="1:14" ht="20.25" customHeight="1" thickBot="1" x14ac:dyDescent="0.3">
      <c r="A82" s="480"/>
      <c r="B82" s="465"/>
      <c r="C82" s="493"/>
      <c r="D82" s="468"/>
      <c r="E82" s="468"/>
      <c r="F82" s="468"/>
      <c r="G82" s="468"/>
      <c r="H82" s="468"/>
      <c r="I82" s="468"/>
      <c r="J82" s="497"/>
      <c r="K82" s="166">
        <v>2023</v>
      </c>
      <c r="L82" s="168">
        <v>2024</v>
      </c>
      <c r="N82" s="474"/>
    </row>
    <row r="83" spans="1:14" ht="20.100000000000001" customHeight="1" thickBot="1" x14ac:dyDescent="0.3">
      <c r="A83" s="5" t="s">
        <v>36</v>
      </c>
      <c r="B83" s="6"/>
      <c r="C83" s="342">
        <f t="shared" ref="C83:L83" si="144">C45/C7</f>
        <v>6.2654848542489967</v>
      </c>
      <c r="D83" s="343">
        <f t="shared" si="144"/>
        <v>6.4560462042243847</v>
      </c>
      <c r="E83" s="343">
        <f t="shared" si="144"/>
        <v>6.5952788640868016</v>
      </c>
      <c r="F83" s="344">
        <f t="shared" si="144"/>
        <v>6.5978985402664216</v>
      </c>
      <c r="G83" s="344">
        <f t="shared" si="144"/>
        <v>6.5158738856496985</v>
      </c>
      <c r="H83" s="344">
        <f t="shared" si="144"/>
        <v>6.7580608668459456</v>
      </c>
      <c r="I83" s="344">
        <f t="shared" si="144"/>
        <v>6.9716684445470696</v>
      </c>
      <c r="J83" s="345">
        <f t="shared" si="144"/>
        <v>7.2171531613978068</v>
      </c>
      <c r="K83" s="346">
        <f t="shared" si="144"/>
        <v>7.1673840316154935</v>
      </c>
      <c r="L83" s="347">
        <f t="shared" si="144"/>
        <v>8.0217076939604421</v>
      </c>
      <c r="M83" s="328"/>
      <c r="N83" s="42">
        <f>(L83-K83)/K83</f>
        <v>0.11919602166934373</v>
      </c>
    </row>
    <row r="84" spans="1:14" ht="20.100000000000001" customHeight="1" x14ac:dyDescent="0.25">
      <c r="A84" s="24"/>
      <c r="B84" s="143" t="s">
        <v>64</v>
      </c>
      <c r="C84" s="348">
        <f t="shared" ref="C84:L84" si="145">C46/C8</f>
        <v>4.0065269977466658</v>
      </c>
      <c r="D84" s="349">
        <f t="shared" si="145"/>
        <v>4.0122677825404391</v>
      </c>
      <c r="E84" s="349">
        <f t="shared" si="145"/>
        <v>3.9288679671800066</v>
      </c>
      <c r="F84" s="350">
        <f t="shared" si="145"/>
        <v>3.9346168082813922</v>
      </c>
      <c r="G84" s="350">
        <f t="shared" si="145"/>
        <v>3.9813012875264353</v>
      </c>
      <c r="H84" s="350">
        <f t="shared" si="145"/>
        <v>3.9803892600391277</v>
      </c>
      <c r="I84" s="350">
        <f t="shared" si="145"/>
        <v>4.1536769648356211</v>
      </c>
      <c r="J84" s="351">
        <f t="shared" si="145"/>
        <v>4.1872768192524168</v>
      </c>
      <c r="K84" s="348">
        <f t="shared" si="145"/>
        <v>4.1928980753990146</v>
      </c>
      <c r="L84" s="352">
        <f t="shared" si="145"/>
        <v>4.2276225470382629</v>
      </c>
      <c r="M84" s="328"/>
      <c r="N84" s="42">
        <f t="shared" ref="N84:N115" si="146">(L84-K84)/K84</f>
        <v>8.281735213881574E-3</v>
      </c>
    </row>
    <row r="85" spans="1:14" ht="20.100000000000001" customHeight="1" x14ac:dyDescent="0.25">
      <c r="A85" s="24"/>
      <c r="B85" s="143" t="s">
        <v>65</v>
      </c>
      <c r="C85" s="348">
        <f t="shared" ref="C85:L85" si="147">C47/C9</f>
        <v>4.8232437581677328</v>
      </c>
      <c r="D85" s="349">
        <f t="shared" si="147"/>
        <v>4.9536346885160132</v>
      </c>
      <c r="E85" s="349">
        <f t="shared" si="147"/>
        <v>4.6595370518236487</v>
      </c>
      <c r="F85" s="350">
        <f t="shared" si="147"/>
        <v>4.4997990594881774</v>
      </c>
      <c r="G85" s="350">
        <f t="shared" si="147"/>
        <v>4.1349631919918277</v>
      </c>
      <c r="H85" s="350">
        <f t="shared" si="147"/>
        <v>4.376096403431295</v>
      </c>
      <c r="I85" s="350">
        <f t="shared" si="147"/>
        <v>4.7647934596561665</v>
      </c>
      <c r="J85" s="351">
        <f t="shared" si="147"/>
        <v>4.8873598844257051</v>
      </c>
      <c r="K85" s="348">
        <f t="shared" si="147"/>
        <v>4.8690547005460525</v>
      </c>
      <c r="L85" s="352">
        <f t="shared" si="147"/>
        <v>5.0127150965166027</v>
      </c>
      <c r="M85" s="328"/>
      <c r="N85" s="30">
        <f t="shared" si="146"/>
        <v>2.9504781688823312E-2</v>
      </c>
    </row>
    <row r="86" spans="1:14" ht="20.100000000000001" customHeight="1" x14ac:dyDescent="0.25">
      <c r="A86" s="24"/>
      <c r="B86" s="143" t="s">
        <v>72</v>
      </c>
      <c r="C86" s="348">
        <f t="shared" ref="C86:L86" si="148">C48/C10</f>
        <v>1.2000470560555261</v>
      </c>
      <c r="D86" s="349">
        <f t="shared" si="148"/>
        <v>1.7223988223497535</v>
      </c>
      <c r="E86" s="349">
        <f t="shared" si="148"/>
        <v>1.7286945464820571</v>
      </c>
      <c r="F86" s="350">
        <f t="shared" si="148"/>
        <v>1.3900773782430587</v>
      </c>
      <c r="G86" s="350">
        <f t="shared" si="148"/>
        <v>1.3648760440850747</v>
      </c>
      <c r="H86" s="350">
        <f t="shared" si="148"/>
        <v>1.3573016225827961</v>
      </c>
      <c r="I86" s="350">
        <f t="shared" si="148"/>
        <v>1.5517024899483944</v>
      </c>
      <c r="J86" s="351">
        <f t="shared" si="148"/>
        <v>1.9295732877753431</v>
      </c>
      <c r="K86" s="348">
        <f t="shared" si="148"/>
        <v>1.9311659579940739</v>
      </c>
      <c r="L86" s="352">
        <f t="shared" si="148"/>
        <v>1.9995112021464785</v>
      </c>
      <c r="M86" s="328"/>
      <c r="N86" s="30">
        <f t="shared" si="146"/>
        <v>3.5390663277533992E-2</v>
      </c>
    </row>
    <row r="87" spans="1:14" ht="20.100000000000001" customHeight="1" x14ac:dyDescent="0.25">
      <c r="A87" s="24"/>
      <c r="B87" s="143" t="s">
        <v>66</v>
      </c>
      <c r="C87" s="348">
        <f t="shared" ref="C87:L87" si="149">C49/C11</f>
        <v>9.9465692397848233</v>
      </c>
      <c r="D87" s="349">
        <f t="shared" si="149"/>
        <v>10.215136737554323</v>
      </c>
      <c r="E87" s="349">
        <f t="shared" si="149"/>
        <v>10.77276660061475</v>
      </c>
      <c r="F87" s="350">
        <f t="shared" si="149"/>
        <v>10.836027462226122</v>
      </c>
      <c r="G87" s="350">
        <f t="shared" si="149"/>
        <v>10.763684895776635</v>
      </c>
      <c r="H87" s="350">
        <f t="shared" si="149"/>
        <v>11.167443960592864</v>
      </c>
      <c r="I87" s="350">
        <f t="shared" si="149"/>
        <v>11.604333624409275</v>
      </c>
      <c r="J87" s="351">
        <f t="shared" si="149"/>
        <v>12.338431885751506</v>
      </c>
      <c r="K87" s="348">
        <f t="shared" si="149"/>
        <v>12.283569009510023</v>
      </c>
      <c r="L87" s="352">
        <f t="shared" si="149"/>
        <v>13.494641476799368</v>
      </c>
      <c r="M87" s="328"/>
      <c r="N87" s="30">
        <f t="shared" si="146"/>
        <v>9.859288178799859E-2</v>
      </c>
    </row>
    <row r="88" spans="1:14" ht="20.100000000000001" customHeight="1" x14ac:dyDescent="0.25">
      <c r="A88" s="24"/>
      <c r="B88" t="s">
        <v>67</v>
      </c>
      <c r="C88" s="348">
        <f t="shared" ref="C88:L88" si="150">C50/C12</f>
        <v>3.6729090278465959</v>
      </c>
      <c r="D88" s="349">
        <f t="shared" si="150"/>
        <v>3.5762013904781038</v>
      </c>
      <c r="E88" s="349">
        <f t="shared" si="150"/>
        <v>3.9869235975857715</v>
      </c>
      <c r="F88" s="350">
        <f t="shared" si="150"/>
        <v>4.1667815361614648</v>
      </c>
      <c r="G88" s="350">
        <f t="shared" si="150"/>
        <v>4.1544227226138304</v>
      </c>
      <c r="H88" s="350">
        <f t="shared" si="150"/>
        <v>3.9283716007462108</v>
      </c>
      <c r="I88" s="350">
        <f t="shared" si="150"/>
        <v>4.510141808014831</v>
      </c>
      <c r="J88" s="351">
        <f t="shared" si="150"/>
        <v>3.8321427680429663</v>
      </c>
      <c r="K88" s="348">
        <f t="shared" si="150"/>
        <v>3.6054590801540649</v>
      </c>
      <c r="L88" s="352">
        <f t="shared" si="150"/>
        <v>4.7928409157242946</v>
      </c>
      <c r="M88" s="328"/>
      <c r="N88" s="30">
        <f t="shared" si="146"/>
        <v>0.32932888965681778</v>
      </c>
    </row>
    <row r="89" spans="1:14" ht="20.100000000000001" customHeight="1" x14ac:dyDescent="0.25">
      <c r="A89" s="24"/>
      <c r="B89" s="143" t="s">
        <v>81</v>
      </c>
      <c r="C89" s="348"/>
      <c r="D89" s="349"/>
      <c r="E89" s="349"/>
      <c r="F89" s="350"/>
      <c r="G89" s="350"/>
      <c r="H89" s="350">
        <f>H51/H13</f>
        <v>5.8838757396449708</v>
      </c>
      <c r="I89" s="350">
        <f>I51/I13</f>
        <v>7.7370774887921234</v>
      </c>
      <c r="J89" s="351">
        <f>J51/J13</f>
        <v>7.8501939890490036</v>
      </c>
      <c r="K89" s="348">
        <f>K51/K13</f>
        <v>7.8984423386847702</v>
      </c>
      <c r="L89" s="352">
        <f>L51/L13</f>
        <v>9.0020049296932267</v>
      </c>
      <c r="M89" s="328"/>
      <c r="N89" s="30">
        <f t="shared" si="146"/>
        <v>0.13971901593855518</v>
      </c>
    </row>
    <row r="90" spans="1:14" ht="20.100000000000001" customHeight="1" x14ac:dyDescent="0.25">
      <c r="A90" s="24"/>
      <c r="B90" t="s">
        <v>68</v>
      </c>
      <c r="C90" s="348"/>
      <c r="D90" s="349"/>
      <c r="E90" s="349"/>
      <c r="F90" s="350">
        <f>F52/F14</f>
        <v>3.6082474226804124</v>
      </c>
      <c r="G90" s="350">
        <f>G52/G14</f>
        <v>3.610800744878957</v>
      </c>
      <c r="H90" s="350"/>
      <c r="I90" s="350"/>
      <c r="J90" s="351"/>
      <c r="K90" s="348"/>
      <c r="L90" s="352"/>
      <c r="M90" s="328"/>
      <c r="N90" s="30"/>
    </row>
    <row r="91" spans="1:14" ht="20.100000000000001" customHeight="1" x14ac:dyDescent="0.25">
      <c r="A91" s="24"/>
      <c r="B91" s="143" t="s">
        <v>82</v>
      </c>
      <c r="C91" s="348"/>
      <c r="D91" s="349"/>
      <c r="E91" s="349"/>
      <c r="F91" s="350"/>
      <c r="G91" s="350"/>
      <c r="H91" s="350"/>
      <c r="I91" s="350"/>
      <c r="J91" s="351"/>
      <c r="K91" s="348"/>
      <c r="L91" s="352"/>
      <c r="M91" s="328"/>
      <c r="N91" s="30"/>
    </row>
    <row r="92" spans="1:14" ht="20.100000000000001" customHeight="1" x14ac:dyDescent="0.25">
      <c r="A92" s="24"/>
      <c r="B92" t="s">
        <v>69</v>
      </c>
      <c r="C92" s="348"/>
      <c r="D92" s="349"/>
      <c r="E92" s="349"/>
      <c r="F92" s="350"/>
      <c r="G92" s="350"/>
      <c r="H92" s="350"/>
      <c r="I92" s="350"/>
      <c r="J92" s="351"/>
      <c r="K92" s="348"/>
      <c r="L92" s="352"/>
      <c r="M92" s="328"/>
      <c r="N92" s="30"/>
    </row>
    <row r="93" spans="1:14" ht="20.100000000000001" customHeight="1" thickBot="1" x14ac:dyDescent="0.3">
      <c r="A93" s="24"/>
      <c r="B93" t="s">
        <v>70</v>
      </c>
      <c r="C93" s="348">
        <f t="shared" ref="C93:L93" si="151">C54/C16</f>
        <v>1.8700899615654336</v>
      </c>
      <c r="D93" s="349">
        <f t="shared" si="151"/>
        <v>3.5003185946106892</v>
      </c>
      <c r="E93" s="349">
        <f t="shared" si="151"/>
        <v>2.6837821809061744</v>
      </c>
      <c r="F93" s="350">
        <f t="shared" si="151"/>
        <v>2.1013277584411889</v>
      </c>
      <c r="G93" s="350">
        <f t="shared" si="151"/>
        <v>1.9844379596893353</v>
      </c>
      <c r="H93" s="350">
        <f t="shared" si="151"/>
        <v>3.0186544116969198</v>
      </c>
      <c r="I93" s="350">
        <f t="shared" si="151"/>
        <v>2.7388252495310415</v>
      </c>
      <c r="J93" s="351">
        <f t="shared" si="151"/>
        <v>2.5228546038419104</v>
      </c>
      <c r="K93" s="348">
        <f t="shared" si="151"/>
        <v>2.582110158433248</v>
      </c>
      <c r="L93" s="352">
        <f t="shared" si="151"/>
        <v>2.0371844083781663</v>
      </c>
      <c r="M93" s="328"/>
      <c r="N93" s="30">
        <f t="shared" ref="N93" si="152">(L93-K93)/K93</f>
        <v>-0.21103892422069528</v>
      </c>
    </row>
    <row r="94" spans="1:14" ht="20.100000000000001" customHeight="1" thickBot="1" x14ac:dyDescent="0.3">
      <c r="A94" s="5" t="s">
        <v>35</v>
      </c>
      <c r="B94" s="6"/>
      <c r="C94" s="342">
        <f t="shared" ref="C94:L94" si="153">C55/C17</f>
        <v>2.1054929034593952</v>
      </c>
      <c r="D94" s="343">
        <f t="shared" si="153"/>
        <v>2.1993873370347377</v>
      </c>
      <c r="E94" s="343">
        <f t="shared" si="153"/>
        <v>2.4032794086253029</v>
      </c>
      <c r="F94" s="344">
        <f t="shared" si="153"/>
        <v>2.4510560716120424</v>
      </c>
      <c r="G94" s="344">
        <f t="shared" si="153"/>
        <v>2.4550389911933879</v>
      </c>
      <c r="H94" s="344">
        <f t="shared" si="153"/>
        <v>2.5734907582817903</v>
      </c>
      <c r="I94" s="344">
        <f t="shared" si="153"/>
        <v>2.7142560549437631</v>
      </c>
      <c r="J94" s="345">
        <f t="shared" si="153"/>
        <v>2.8258760058850818</v>
      </c>
      <c r="K94" s="342">
        <f t="shared" si="153"/>
        <v>2.7465805634064511</v>
      </c>
      <c r="L94" s="353">
        <f t="shared" si="153"/>
        <v>2.8630354765767003</v>
      </c>
      <c r="M94" s="332"/>
      <c r="N94" s="23">
        <f t="shared" si="146"/>
        <v>4.2399962601430433E-2</v>
      </c>
    </row>
    <row r="95" spans="1:14" ht="20.100000000000001" customHeight="1" x14ac:dyDescent="0.25">
      <c r="A95" s="24"/>
      <c r="B95" t="s">
        <v>64</v>
      </c>
      <c r="C95" s="348">
        <f t="shared" ref="C95:L95" si="154">C56/C18</f>
        <v>1.1732775036210119</v>
      </c>
      <c r="D95" s="349">
        <f t="shared" si="154"/>
        <v>1.1874796190726833</v>
      </c>
      <c r="E95" s="349">
        <f t="shared" si="154"/>
        <v>1.3251389366944624</v>
      </c>
      <c r="F95" s="350">
        <f t="shared" si="154"/>
        <v>1.3028065054769342</v>
      </c>
      <c r="G95" s="350">
        <f t="shared" si="154"/>
        <v>1.3416584719004372</v>
      </c>
      <c r="H95" s="350">
        <f t="shared" si="154"/>
        <v>1.3396594168155014</v>
      </c>
      <c r="I95" s="350">
        <f t="shared" si="154"/>
        <v>1.3718430905863956</v>
      </c>
      <c r="J95" s="351">
        <f t="shared" si="154"/>
        <v>1.3948137241928824</v>
      </c>
      <c r="K95" s="348">
        <f t="shared" si="154"/>
        <v>1.3937467084016435</v>
      </c>
      <c r="L95" s="352">
        <f t="shared" si="154"/>
        <v>1.3991929493528799</v>
      </c>
      <c r="M95" s="328"/>
      <c r="N95" s="30">
        <f t="shared" si="146"/>
        <v>3.9076260545807054E-3</v>
      </c>
    </row>
    <row r="96" spans="1:14" ht="20.100000000000001" customHeight="1" x14ac:dyDescent="0.25">
      <c r="A96" s="24"/>
      <c r="B96" t="s">
        <v>65</v>
      </c>
      <c r="C96" s="348">
        <f t="shared" ref="C96:L96" si="155">C57/C19</f>
        <v>3.6237316798196169</v>
      </c>
      <c r="D96" s="349">
        <f t="shared" si="155"/>
        <v>3.5576735203907757</v>
      </c>
      <c r="E96" s="349">
        <f t="shared" si="155"/>
        <v>1.3755840856507735</v>
      </c>
      <c r="F96" s="350">
        <f t="shared" si="155"/>
        <v>1.1544637248743719</v>
      </c>
      <c r="G96" s="350">
        <f t="shared" si="155"/>
        <v>0.86937078651685396</v>
      </c>
      <c r="H96" s="350">
        <f t="shared" si="155"/>
        <v>1.0946293718094755</v>
      </c>
      <c r="I96" s="350">
        <f t="shared" si="155"/>
        <v>0.23019555201444122</v>
      </c>
      <c r="J96" s="351">
        <f t="shared" si="155"/>
        <v>0.24189117939049193</v>
      </c>
      <c r="K96" s="348">
        <f t="shared" si="155"/>
        <v>0.24496049578321555</v>
      </c>
      <c r="L96" s="352">
        <f t="shared" si="155"/>
        <v>0.22213162024840832</v>
      </c>
      <c r="M96" s="328"/>
      <c r="N96" s="30">
        <f t="shared" si="146"/>
        <v>-9.3194110592469806E-2</v>
      </c>
    </row>
    <row r="97" spans="1:14" ht="20.100000000000001" customHeight="1" x14ac:dyDescent="0.25">
      <c r="A97" s="24"/>
      <c r="B97" t="s">
        <v>72</v>
      </c>
      <c r="C97" s="348"/>
      <c r="D97" s="349"/>
      <c r="E97" s="349"/>
      <c r="F97" s="350">
        <f t="shared" ref="F97:H99" si="156">F58/F20</f>
        <v>1.2164948453608246</v>
      </c>
      <c r="G97" s="350">
        <f t="shared" si="156"/>
        <v>1.2302371541501975</v>
      </c>
      <c r="H97" s="350">
        <f t="shared" si="156"/>
        <v>1.2112676056338028</v>
      </c>
      <c r="I97" s="350"/>
      <c r="J97" s="351"/>
      <c r="K97" s="348"/>
      <c r="L97" s="352"/>
      <c r="M97" s="328"/>
      <c r="N97" s="30"/>
    </row>
    <row r="98" spans="1:14" ht="20.100000000000001" customHeight="1" x14ac:dyDescent="0.25">
      <c r="A98" s="24"/>
      <c r="B98" t="s">
        <v>66</v>
      </c>
      <c r="C98" s="348">
        <f t="shared" ref="C98:E99" si="157">C59/C21</f>
        <v>3.1785179989742596</v>
      </c>
      <c r="D98" s="349">
        <f t="shared" si="157"/>
        <v>3.3413573521545992</v>
      </c>
      <c r="E98" s="349">
        <f t="shared" si="157"/>
        <v>3.5266265851486778</v>
      </c>
      <c r="F98" s="350">
        <f t="shared" si="156"/>
        <v>3.665144446417882</v>
      </c>
      <c r="G98" s="350">
        <f t="shared" si="156"/>
        <v>3.7224524631013147</v>
      </c>
      <c r="H98" s="350">
        <f t="shared" si="156"/>
        <v>3.8852195667958571</v>
      </c>
      <c r="I98" s="350">
        <f t="shared" ref="I98:L102" si="158">I59/I21</f>
        <v>4.0739092215683748</v>
      </c>
      <c r="J98" s="351">
        <f t="shared" si="158"/>
        <v>4.2582366994749918</v>
      </c>
      <c r="K98" s="348">
        <f t="shared" si="158"/>
        <v>4.1455508688881109</v>
      </c>
      <c r="L98" s="352">
        <f t="shared" si="158"/>
        <v>4.2994875913401822</v>
      </c>
      <c r="M98" s="328"/>
      <c r="N98" s="30">
        <f t="shared" si="146"/>
        <v>3.7132995667077444E-2</v>
      </c>
    </row>
    <row r="99" spans="1:14" ht="20.100000000000001" customHeight="1" x14ac:dyDescent="0.25">
      <c r="A99" s="24"/>
      <c r="B99" t="s">
        <v>67</v>
      </c>
      <c r="C99" s="348">
        <f t="shared" si="157"/>
        <v>1.0031370703872367</v>
      </c>
      <c r="D99" s="349">
        <f t="shared" si="157"/>
        <v>1.0001624546534269</v>
      </c>
      <c r="E99" s="349">
        <f t="shared" si="157"/>
        <v>1.0887527012298375</v>
      </c>
      <c r="F99" s="350">
        <f t="shared" si="156"/>
        <v>1.064066286926751</v>
      </c>
      <c r="G99" s="350">
        <f t="shared" si="156"/>
        <v>1.0530935899430136</v>
      </c>
      <c r="H99" s="350">
        <f t="shared" si="156"/>
        <v>1.0306728208436553</v>
      </c>
      <c r="I99" s="350">
        <f t="shared" si="158"/>
        <v>1.0901002147952945</v>
      </c>
      <c r="J99" s="351">
        <f t="shared" si="158"/>
        <v>1.1529878309543291</v>
      </c>
      <c r="K99" s="348">
        <f t="shared" si="158"/>
        <v>1.1484203754769828</v>
      </c>
      <c r="L99" s="352">
        <f t="shared" si="158"/>
        <v>1.1706922900870791</v>
      </c>
      <c r="M99" s="328"/>
      <c r="N99" s="30">
        <f t="shared" si="146"/>
        <v>1.939352094902172E-2</v>
      </c>
    </row>
    <row r="100" spans="1:14" ht="20.100000000000001" customHeight="1" x14ac:dyDescent="0.25">
      <c r="A100" s="24"/>
      <c r="B100" t="s">
        <v>81</v>
      </c>
      <c r="C100" s="348"/>
      <c r="D100" s="349"/>
      <c r="E100" s="349"/>
      <c r="F100" s="350"/>
      <c r="G100" s="350"/>
      <c r="H100" s="350">
        <f>H61/H23</f>
        <v>5.8437365937365939</v>
      </c>
      <c r="I100" s="350">
        <f t="shared" si="158"/>
        <v>4.6338256623650418</v>
      </c>
      <c r="J100" s="351">
        <f t="shared" si="158"/>
        <v>5.79838338232081</v>
      </c>
      <c r="K100" s="348">
        <f t="shared" si="158"/>
        <v>5.7215838364701943</v>
      </c>
      <c r="L100" s="352">
        <f t="shared" si="158"/>
        <v>5.791442212513461</v>
      </c>
      <c r="M100" s="328"/>
      <c r="N100" s="30">
        <f t="shared" si="146"/>
        <v>1.2209622027729357E-2</v>
      </c>
    </row>
    <row r="101" spans="1:14" ht="20.100000000000001" customHeight="1" x14ac:dyDescent="0.25">
      <c r="A101" s="24"/>
      <c r="B101" t="s">
        <v>68</v>
      </c>
      <c r="C101" s="348"/>
      <c r="D101" s="349"/>
      <c r="E101" s="349">
        <f>E62/E24</f>
        <v>1.7142857142857142</v>
      </c>
      <c r="F101" s="350">
        <f>F62/F24</f>
        <v>1.6877828054298643</v>
      </c>
      <c r="G101" s="350">
        <f>G62/G24</f>
        <v>1.6666666666666667</v>
      </c>
      <c r="H101" s="350">
        <f>H62/H24</f>
        <v>1.4084231145935358</v>
      </c>
      <c r="I101" s="350">
        <f t="shared" si="158"/>
        <v>1.431045645840078</v>
      </c>
      <c r="J101" s="351">
        <f t="shared" si="158"/>
        <v>1.2184510975560146</v>
      </c>
      <c r="K101" s="348">
        <f t="shared" si="158"/>
        <v>1.4741898389051513</v>
      </c>
      <c r="L101" s="352">
        <f t="shared" si="158"/>
        <v>1.4179323780735644</v>
      </c>
      <c r="M101" s="328"/>
      <c r="N101" s="30">
        <f t="shared" si="146"/>
        <v>-3.8161612125456025E-2</v>
      </c>
    </row>
    <row r="102" spans="1:14" ht="20.100000000000001" customHeight="1" x14ac:dyDescent="0.25">
      <c r="A102" s="24"/>
      <c r="B102" t="s">
        <v>82</v>
      </c>
      <c r="C102" s="348"/>
      <c r="D102" s="349"/>
      <c r="E102" s="349"/>
      <c r="F102" s="350"/>
      <c r="G102" s="350"/>
      <c r="H102" s="350">
        <f>H63/H25</f>
        <v>3.2897235882652196</v>
      </c>
      <c r="I102" s="350">
        <f t="shared" si="158"/>
        <v>3.5295040023123896</v>
      </c>
      <c r="J102" s="351">
        <f t="shared" si="158"/>
        <v>3.6098934239724891</v>
      </c>
      <c r="K102" s="348">
        <f t="shared" si="158"/>
        <v>3.5426490234672512</v>
      </c>
      <c r="L102" s="352">
        <f t="shared" si="158"/>
        <v>5.8929013031487312</v>
      </c>
      <c r="M102" s="328"/>
      <c r="N102" s="30">
        <f t="shared" si="146"/>
        <v>0.66341663092022818</v>
      </c>
    </row>
    <row r="103" spans="1:14" ht="20.100000000000001" customHeight="1" x14ac:dyDescent="0.25">
      <c r="A103" s="24"/>
      <c r="B103" t="s">
        <v>69</v>
      </c>
      <c r="C103" s="348"/>
      <c r="D103" s="349">
        <f t="shared" ref="D103:F110" si="159">D64/D26</f>
        <v>17.333333333333332</v>
      </c>
      <c r="E103" s="349">
        <f t="shared" si="159"/>
        <v>15.655172413793103</v>
      </c>
      <c r="F103" s="350">
        <f t="shared" si="159"/>
        <v>11.590909090909092</v>
      </c>
      <c r="G103" s="350"/>
      <c r="H103" s="350"/>
      <c r="I103" s="350"/>
      <c r="J103" s="351"/>
      <c r="K103" s="348"/>
      <c r="L103" s="352"/>
      <c r="M103" s="328"/>
      <c r="N103" s="30"/>
    </row>
    <row r="104" spans="1:14" ht="20.100000000000001" customHeight="1" thickBot="1" x14ac:dyDescent="0.3">
      <c r="A104" s="24"/>
      <c r="B104" t="s">
        <v>70</v>
      </c>
      <c r="C104" s="354">
        <f t="shared" ref="C104:C110" si="160">C65/C27</f>
        <v>0.80850063389424598</v>
      </c>
      <c r="D104" s="355">
        <f t="shared" si="159"/>
        <v>0.82026955014475089</v>
      </c>
      <c r="E104" s="355">
        <f t="shared" si="159"/>
        <v>0.99512438068627362</v>
      </c>
      <c r="F104" s="350">
        <f t="shared" si="159"/>
        <v>1.0089309407324405</v>
      </c>
      <c r="G104" s="350">
        <f t="shared" ref="G104:L110" si="161">G65/G27</f>
        <v>0.9293099398625857</v>
      </c>
      <c r="H104" s="350">
        <f t="shared" si="161"/>
        <v>0.89796247739495461</v>
      </c>
      <c r="I104" s="350">
        <f t="shared" si="161"/>
        <v>0.96767038014612161</v>
      </c>
      <c r="J104" s="351">
        <f t="shared" si="161"/>
        <v>0.99618840618670723</v>
      </c>
      <c r="K104" s="348">
        <f t="shared" si="161"/>
        <v>0.99797260933111331</v>
      </c>
      <c r="L104" s="352">
        <f t="shared" si="161"/>
        <v>1.0004406903968017</v>
      </c>
      <c r="M104" s="328"/>
      <c r="N104" s="30">
        <f t="shared" ref="N104" si="162">(L104-K104)/K104</f>
        <v>2.4730949954053652E-3</v>
      </c>
    </row>
    <row r="105" spans="1:14" ht="20.100000000000001" customHeight="1" thickBot="1" x14ac:dyDescent="0.3">
      <c r="A105" s="74" t="s">
        <v>20</v>
      </c>
      <c r="B105" s="100"/>
      <c r="C105" s="356">
        <f t="shared" si="160"/>
        <v>3.2971313478721176</v>
      </c>
      <c r="D105" s="357">
        <f t="shared" si="159"/>
        <v>3.4762310257382754</v>
      </c>
      <c r="E105" s="357">
        <f t="shared" si="159"/>
        <v>3.6948644296680007</v>
      </c>
      <c r="F105" s="357">
        <f t="shared" si="159"/>
        <v>3.7801661091711316</v>
      </c>
      <c r="G105" s="357">
        <f t="shared" si="161"/>
        <v>3.2540461338474636</v>
      </c>
      <c r="H105" s="357">
        <f t="shared" si="161"/>
        <v>3.3256787457234953</v>
      </c>
      <c r="I105" s="357">
        <f t="shared" si="161"/>
        <v>3.8769550266324084</v>
      </c>
      <c r="J105" s="358">
        <f t="shared" si="161"/>
        <v>4.0795552488886608</v>
      </c>
      <c r="K105" s="359">
        <f t="shared" si="161"/>
        <v>4.0170688641358909</v>
      </c>
      <c r="L105" s="360">
        <f t="shared" si="161"/>
        <v>4.6118994808257021</v>
      </c>
      <c r="M105" s="328"/>
      <c r="N105" s="98">
        <f t="shared" si="146"/>
        <v>0.14807578281776976</v>
      </c>
    </row>
    <row r="106" spans="1:14" ht="20.100000000000001" customHeight="1" x14ac:dyDescent="0.25">
      <c r="A106" s="24"/>
      <c r="B106" t="s">
        <v>64</v>
      </c>
      <c r="C106" s="348">
        <f t="shared" si="160"/>
        <v>2.2260229285559912</v>
      </c>
      <c r="D106" s="348">
        <f t="shared" si="159"/>
        <v>2.2370420244672511</v>
      </c>
      <c r="E106" s="348">
        <f t="shared" si="159"/>
        <v>2.328417268555337</v>
      </c>
      <c r="F106" s="348">
        <f t="shared" si="159"/>
        <v>2.32567223216062</v>
      </c>
      <c r="G106" s="348">
        <f t="shared" si="161"/>
        <v>1.9843107132987947</v>
      </c>
      <c r="H106" s="348">
        <f t="shared" si="161"/>
        <v>1.9356245558180663</v>
      </c>
      <c r="I106" s="348">
        <f t="shared" si="161"/>
        <v>2.3360198014704685</v>
      </c>
      <c r="J106" s="348">
        <f t="shared" si="161"/>
        <v>2.4124033274233212</v>
      </c>
      <c r="K106" s="348">
        <f t="shared" si="161"/>
        <v>2.4058115651218817</v>
      </c>
      <c r="L106" s="352">
        <f t="shared" si="161"/>
        <v>2.5724044207884913</v>
      </c>
      <c r="M106" s="328"/>
      <c r="N106" s="241">
        <f t="shared" si="146"/>
        <v>6.9246011650197475E-2</v>
      </c>
    </row>
    <row r="107" spans="1:14" ht="20.100000000000001" customHeight="1" x14ac:dyDescent="0.25">
      <c r="A107" s="24"/>
      <c r="B107" t="s">
        <v>65</v>
      </c>
      <c r="C107" s="348">
        <f t="shared" si="160"/>
        <v>4.8119940048809466</v>
      </c>
      <c r="D107" s="348">
        <f t="shared" si="159"/>
        <v>4.945217111114399</v>
      </c>
      <c r="E107" s="348">
        <f t="shared" si="159"/>
        <v>4.6503223262174016</v>
      </c>
      <c r="F107" s="348">
        <f t="shared" si="159"/>
        <v>4.4807393726091478</v>
      </c>
      <c r="G107" s="348">
        <f t="shared" si="161"/>
        <v>4.1044011972521748</v>
      </c>
      <c r="H107" s="348">
        <f t="shared" si="161"/>
        <v>4.360204650170675</v>
      </c>
      <c r="I107" s="348">
        <f t="shared" si="161"/>
        <v>4.5996891037815129</v>
      </c>
      <c r="J107" s="348">
        <f t="shared" si="161"/>
        <v>4.7596300680526689</v>
      </c>
      <c r="K107" s="348">
        <f t="shared" si="161"/>
        <v>4.7465872805677511</v>
      </c>
      <c r="L107" s="352">
        <f t="shared" si="161"/>
        <v>4.8655815248365579</v>
      </c>
      <c r="M107" s="333"/>
      <c r="N107" s="334">
        <f t="shared" ref="N107:N113" si="163">(L107-K107)/K107</f>
        <v>2.5069431411482143E-2</v>
      </c>
    </row>
    <row r="108" spans="1:14" ht="20.100000000000001" customHeight="1" x14ac:dyDescent="0.25">
      <c r="A108" s="24"/>
      <c r="B108" t="s">
        <v>72</v>
      </c>
      <c r="C108" s="348">
        <f t="shared" si="160"/>
        <v>1.2000470560555261</v>
      </c>
      <c r="D108" s="348">
        <f t="shared" si="159"/>
        <v>1.7223988223497535</v>
      </c>
      <c r="E108" s="348">
        <f t="shared" si="159"/>
        <v>1.7286945464820571</v>
      </c>
      <c r="F108" s="348">
        <f t="shared" si="159"/>
        <v>1.3893143608102596</v>
      </c>
      <c r="G108" s="348">
        <f t="shared" si="161"/>
        <v>1.3579765551814063</v>
      </c>
      <c r="H108" s="348">
        <f t="shared" si="161"/>
        <v>1.3565374410377358</v>
      </c>
      <c r="I108" s="348">
        <f t="shared" si="161"/>
        <v>1.5517024899483944</v>
      </c>
      <c r="J108" s="348">
        <f t="shared" si="161"/>
        <v>1.9295732877753431</v>
      </c>
      <c r="K108" s="348">
        <f t="shared" si="161"/>
        <v>1.9311659579940739</v>
      </c>
      <c r="L108" s="352">
        <f t="shared" si="161"/>
        <v>1.9995112021464785</v>
      </c>
      <c r="M108" s="333"/>
      <c r="N108" s="334">
        <f t="shared" si="163"/>
        <v>3.5390663277533992E-2</v>
      </c>
    </row>
    <row r="109" spans="1:14" ht="20.100000000000001" customHeight="1" x14ac:dyDescent="0.25">
      <c r="A109" s="24"/>
      <c r="B109" t="s">
        <v>66</v>
      </c>
      <c r="C109" s="348">
        <f t="shared" si="160"/>
        <v>4.7571610689091948</v>
      </c>
      <c r="D109" s="348">
        <f t="shared" si="159"/>
        <v>5.05714502386079</v>
      </c>
      <c r="E109" s="348">
        <f t="shared" si="159"/>
        <v>5.3290817478206725</v>
      </c>
      <c r="F109" s="348">
        <f t="shared" si="159"/>
        <v>5.5432470763973667</v>
      </c>
      <c r="G109" s="348">
        <f t="shared" si="161"/>
        <v>4.8272369006947429</v>
      </c>
      <c r="H109" s="348">
        <f t="shared" si="161"/>
        <v>4.9166983267251139</v>
      </c>
      <c r="I109" s="348">
        <f t="shared" si="161"/>
        <v>5.6700224816554572</v>
      </c>
      <c r="J109" s="348">
        <f t="shared" si="161"/>
        <v>6.0389600276142721</v>
      </c>
      <c r="K109" s="348">
        <f t="shared" si="161"/>
        <v>5.9626287742363422</v>
      </c>
      <c r="L109" s="352">
        <f t="shared" si="161"/>
        <v>6.8992296569929357</v>
      </c>
      <c r="M109" s="333"/>
      <c r="N109" s="334">
        <f t="shared" si="163"/>
        <v>0.15707851657703573</v>
      </c>
    </row>
    <row r="110" spans="1:14" ht="20.100000000000001" customHeight="1" x14ac:dyDescent="0.25">
      <c r="A110" s="24"/>
      <c r="B110" t="s">
        <v>67</v>
      </c>
      <c r="C110" s="348">
        <f t="shared" si="160"/>
        <v>1.9846552035594633</v>
      </c>
      <c r="D110" s="348">
        <f t="shared" si="159"/>
        <v>2.0307573797217455</v>
      </c>
      <c r="E110" s="348">
        <f t="shared" si="159"/>
        <v>2.3325505225810739</v>
      </c>
      <c r="F110" s="348">
        <f t="shared" si="159"/>
        <v>2.3572135127750502</v>
      </c>
      <c r="G110" s="348">
        <f t="shared" si="161"/>
        <v>1.9604110728784718</v>
      </c>
      <c r="H110" s="348">
        <f t="shared" si="161"/>
        <v>1.7179957498416387</v>
      </c>
      <c r="I110" s="348">
        <f t="shared" si="161"/>
        <v>2.3305095146095876</v>
      </c>
      <c r="J110" s="348">
        <f t="shared" si="161"/>
        <v>2.2981451529646781</v>
      </c>
      <c r="K110" s="348">
        <f t="shared" si="161"/>
        <v>2.2551836005177321</v>
      </c>
      <c r="L110" s="352">
        <f t="shared" si="161"/>
        <v>2.5596367886881826</v>
      </c>
      <c r="M110" s="333"/>
      <c r="N110" s="334">
        <f t="shared" si="163"/>
        <v>0.13500150856921619</v>
      </c>
    </row>
    <row r="111" spans="1:14" ht="20.100000000000001" customHeight="1" x14ac:dyDescent="0.25">
      <c r="A111" s="24"/>
      <c r="B111" t="s">
        <v>81</v>
      </c>
      <c r="C111" s="348"/>
      <c r="D111" s="348"/>
      <c r="E111" s="348"/>
      <c r="F111" s="348"/>
      <c r="G111" s="348"/>
      <c r="H111" s="348">
        <f t="shared" ref="H111:L113" si="164">H72/H34</f>
        <v>5.8544159319899247</v>
      </c>
      <c r="I111" s="348">
        <f t="shared" si="164"/>
        <v>4.9344619567451415</v>
      </c>
      <c r="J111" s="348">
        <f t="shared" si="164"/>
        <v>6.2868739808665746</v>
      </c>
      <c r="K111" s="348">
        <f t="shared" si="164"/>
        <v>6.273647322035127</v>
      </c>
      <c r="L111" s="352">
        <f t="shared" si="164"/>
        <v>6.4773116123008565</v>
      </c>
      <c r="M111" s="333"/>
      <c r="N111" s="334">
        <f t="shared" si="163"/>
        <v>3.2463458624840624E-2</v>
      </c>
    </row>
    <row r="112" spans="1:14" ht="20.100000000000001" customHeight="1" x14ac:dyDescent="0.25">
      <c r="A112" s="24"/>
      <c r="B112" t="s">
        <v>68</v>
      </c>
      <c r="C112" s="348"/>
      <c r="D112" s="348"/>
      <c r="E112" s="348">
        <f>E73/E35</f>
        <v>1.7142857142857142</v>
      </c>
      <c r="F112" s="348">
        <f>F73/F35</f>
        <v>3.3018050541516244</v>
      </c>
      <c r="G112" s="348">
        <f>G73/G35</f>
        <v>3.4791666666666665</v>
      </c>
      <c r="H112" s="348">
        <f t="shared" si="164"/>
        <v>1.4084231145935358</v>
      </c>
      <c r="I112" s="348">
        <f t="shared" si="164"/>
        <v>1.431045645840078</v>
      </c>
      <c r="J112" s="348">
        <f t="shared" si="164"/>
        <v>1.2567807634890169</v>
      </c>
      <c r="K112" s="348">
        <f t="shared" si="164"/>
        <v>1.4741898389051513</v>
      </c>
      <c r="L112" s="352">
        <f t="shared" si="164"/>
        <v>1.9006616242637333</v>
      </c>
      <c r="M112" s="333"/>
      <c r="N112" s="334">
        <f t="shared" si="163"/>
        <v>0.28929231100610031</v>
      </c>
    </row>
    <row r="113" spans="1:14" ht="20.100000000000001" customHeight="1" x14ac:dyDescent="0.25">
      <c r="A113" s="24"/>
      <c r="B113" t="s">
        <v>82</v>
      </c>
      <c r="C113" s="348"/>
      <c r="D113" s="348"/>
      <c r="E113" s="348"/>
      <c r="F113" s="348"/>
      <c r="G113" s="348"/>
      <c r="H113" s="348" t="e">
        <f t="shared" si="164"/>
        <v>#REF!</v>
      </c>
      <c r="I113" s="348" t="e">
        <f t="shared" si="164"/>
        <v>#REF!</v>
      </c>
      <c r="J113" s="348" t="e">
        <f t="shared" si="164"/>
        <v>#REF!</v>
      </c>
      <c r="K113" s="348" t="e">
        <f t="shared" si="164"/>
        <v>#REF!</v>
      </c>
      <c r="L113" s="352" t="e">
        <f t="shared" si="164"/>
        <v>#REF!</v>
      </c>
      <c r="M113" s="333"/>
      <c r="N113" s="334" t="e">
        <f t="shared" si="163"/>
        <v>#REF!</v>
      </c>
    </row>
    <row r="114" spans="1:14" ht="20.100000000000001" customHeight="1" x14ac:dyDescent="0.25">
      <c r="A114" s="24"/>
      <c r="B114" t="s">
        <v>69</v>
      </c>
      <c r="C114" s="348"/>
      <c r="D114" s="348">
        <f t="shared" ref="D114:F115" si="165">D75/D37</f>
        <v>17.333333333333332</v>
      </c>
      <c r="E114" s="348">
        <f t="shared" si="165"/>
        <v>15.655172413793103</v>
      </c>
      <c r="F114" s="348">
        <f t="shared" si="165"/>
        <v>11.590909090909092</v>
      </c>
      <c r="G114" s="348"/>
      <c r="H114" s="348"/>
      <c r="I114" s="348"/>
      <c r="J114" s="348"/>
      <c r="K114" s="348"/>
      <c r="L114" s="352"/>
      <c r="M114" s="328"/>
      <c r="N114" s="334"/>
    </row>
    <row r="115" spans="1:14" ht="20.100000000000001" customHeight="1" thickBot="1" x14ac:dyDescent="0.3">
      <c r="A115" s="31"/>
      <c r="B115" s="25" t="s">
        <v>70</v>
      </c>
      <c r="C115" s="354">
        <f>C76/C38</f>
        <v>0.82204908168838542</v>
      </c>
      <c r="D115" s="354">
        <f t="shared" si="165"/>
        <v>0.83867744257933441</v>
      </c>
      <c r="E115" s="354">
        <f t="shared" si="165"/>
        <v>1.0055573488595</v>
      </c>
      <c r="F115" s="354">
        <f t="shared" si="165"/>
        <v>1.0265574065817267</v>
      </c>
      <c r="G115" s="354">
        <f t="shared" ref="G115:L115" si="166">G76/G38</f>
        <v>0.94027358446507869</v>
      </c>
      <c r="H115" s="354">
        <f t="shared" si="166"/>
        <v>0.91717894498720187</v>
      </c>
      <c r="I115" s="354">
        <f t="shared" si="166"/>
        <v>0.99424061368048555</v>
      </c>
      <c r="J115" s="354">
        <f t="shared" si="166"/>
        <v>1.0221950799639294</v>
      </c>
      <c r="K115" s="354">
        <f t="shared" si="166"/>
        <v>1.0269730412796947</v>
      </c>
      <c r="L115" s="361">
        <f t="shared" si="166"/>
        <v>1.0197902011521678</v>
      </c>
      <c r="M115" s="331"/>
      <c r="N115" s="34">
        <f t="shared" si="146"/>
        <v>-6.9941856687654423E-3</v>
      </c>
    </row>
    <row r="116" spans="1:14" ht="20.100000000000001" customHeight="1" x14ac:dyDescent="0.25"/>
    <row r="117" spans="1:14" ht="15.75" x14ac:dyDescent="0.25">
      <c r="A117" s="99" t="s">
        <v>38</v>
      </c>
    </row>
  </sheetData>
  <mergeCells count="51">
    <mergeCell ref="I81:I82"/>
    <mergeCell ref="V5:W5"/>
    <mergeCell ref="K43:L43"/>
    <mergeCell ref="V43:W43"/>
    <mergeCell ref="K81:L81"/>
    <mergeCell ref="N5:N6"/>
    <mergeCell ref="J5:J6"/>
    <mergeCell ref="K5:L5"/>
    <mergeCell ref="N81:N82"/>
    <mergeCell ref="J81:J82"/>
    <mergeCell ref="I5:I6"/>
    <mergeCell ref="Y5:Z5"/>
    <mergeCell ref="Y43:Z43"/>
    <mergeCell ref="U5:U6"/>
    <mergeCell ref="U43:U44"/>
    <mergeCell ref="O43:O44"/>
    <mergeCell ref="P43:P44"/>
    <mergeCell ref="O5:O6"/>
    <mergeCell ref="P5:P6"/>
    <mergeCell ref="S5:S6"/>
    <mergeCell ref="S43:S44"/>
    <mergeCell ref="Q43:Q44"/>
    <mergeCell ref="Q5:Q6"/>
    <mergeCell ref="R43:R44"/>
    <mergeCell ref="T5:T6"/>
    <mergeCell ref="T43:T44"/>
    <mergeCell ref="R5:R6"/>
    <mergeCell ref="D43:D44"/>
    <mergeCell ref="E43:E44"/>
    <mergeCell ref="N43:N44"/>
    <mergeCell ref="J43:J44"/>
    <mergeCell ref="H43:H44"/>
    <mergeCell ref="F43:F44"/>
    <mergeCell ref="G43:G44"/>
    <mergeCell ref="I43:I44"/>
    <mergeCell ref="H81:H82"/>
    <mergeCell ref="F81:F82"/>
    <mergeCell ref="A5:B6"/>
    <mergeCell ref="C5:C6"/>
    <mergeCell ref="D5:D6"/>
    <mergeCell ref="E5:E6"/>
    <mergeCell ref="G81:G82"/>
    <mergeCell ref="A81:B82"/>
    <mergeCell ref="C81:C82"/>
    <mergeCell ref="D81:D82"/>
    <mergeCell ref="E81:E82"/>
    <mergeCell ref="H5:H6"/>
    <mergeCell ref="F5:F6"/>
    <mergeCell ref="G5:G6"/>
    <mergeCell ref="A43:B44"/>
    <mergeCell ref="C43:C4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M107:N110 M115:N115 M111:N111 M112:M114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092308E-E82E-4379-800D-B305C5E0A2B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N83:N115</xm:sqref>
        </x14:conditionalFormatting>
        <x14:conditionalFormatting xmlns:xm="http://schemas.microsoft.com/office/excel/2006/main">
          <x14:cfRule type="iconSet" priority="111" id="{E7ACBC41-2D74-4F0C-ACF5-9E406399CED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Y7:Z38</xm:sqref>
        </x14:conditionalFormatting>
        <x14:conditionalFormatting xmlns:xm="http://schemas.microsoft.com/office/excel/2006/main">
          <x14:cfRule type="iconSet" priority="115" id="{07F86B07-D194-431B-B6B7-0FAFB74500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Y45:Z76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AC80"/>
  <sheetViews>
    <sheetView showGridLines="0" zoomScaleNormal="100" workbookViewId="0">
      <selection activeCell="O75" sqref="O75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2.140625" customWidth="1"/>
    <col min="11" max="12" width="11.1406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73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(JAN-SET)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setembro</v>
      </c>
      <c r="W5" s="467"/>
      <c r="Y5" s="502" t="s">
        <v>86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f>SUM(C8:C11)</f>
        <v>25537692</v>
      </c>
      <c r="D7" s="14">
        <f>SUM(D8:D11)</f>
        <v>27705328</v>
      </c>
      <c r="E7" s="14">
        <f>SUM(E8:E11)</f>
        <v>29031670</v>
      </c>
      <c r="F7" s="14">
        <f>SUM(F8:F11)</f>
        <v>33762788</v>
      </c>
      <c r="G7" s="14">
        <f>SUM(G8:G11)</f>
        <v>17865065</v>
      </c>
      <c r="H7" s="14">
        <v>17612451</v>
      </c>
      <c r="I7" s="36">
        <v>27163985.95199997</v>
      </c>
      <c r="J7" s="15">
        <v>28062150.256000053</v>
      </c>
      <c r="K7" s="383">
        <v>20685557.905000005</v>
      </c>
      <c r="L7" s="14">
        <v>26968215.410000023</v>
      </c>
      <c r="M7" s="1"/>
      <c r="N7" s="134">
        <f>C7/C19</f>
        <v>0.23271684344599755</v>
      </c>
      <c r="O7" s="21">
        <f>D7/D19</f>
        <v>0.24656824321214252</v>
      </c>
      <c r="P7" s="21">
        <f>E7/E19</f>
        <v>0.25222148036092201</v>
      </c>
      <c r="Q7" s="21">
        <f>F7/F19</f>
        <v>0.27097021944512095</v>
      </c>
      <c r="R7" s="21">
        <f>G7/G19</f>
        <v>0.15947392203809377</v>
      </c>
      <c r="S7" s="21">
        <f>H7/H19</f>
        <v>0.14964701474085609</v>
      </c>
      <c r="T7" s="21">
        <f>I7/I19</f>
        <v>0.21782031480493791</v>
      </c>
      <c r="U7" s="21">
        <f>J7/J19</f>
        <v>0.22664045680610825</v>
      </c>
      <c r="V7" s="20">
        <f>K7/K19</f>
        <v>0.23093929480606179</v>
      </c>
      <c r="W7" s="234">
        <f>L7/L19</f>
        <v>0.28302149902384116</v>
      </c>
      <c r="X7" s="1"/>
      <c r="Y7" s="64">
        <f>(L7-K7)/K7</f>
        <v>0.30372192685609928</v>
      </c>
      <c r="Z7" s="101">
        <f>(W7-V7)*100</f>
        <v>5.2082204217779369</v>
      </c>
      <c r="AC7" s="1"/>
    </row>
    <row r="8" spans="1:29" ht="20.100000000000001" customHeight="1" x14ac:dyDescent="0.25">
      <c r="A8" s="24"/>
      <c r="B8" s="143" t="s">
        <v>64</v>
      </c>
      <c r="C8" s="10">
        <v>4752509</v>
      </c>
      <c r="D8" s="11">
        <v>4120786</v>
      </c>
      <c r="E8" s="11">
        <v>4097827</v>
      </c>
      <c r="F8" s="35">
        <v>6130385</v>
      </c>
      <c r="G8" s="35">
        <v>3338714</v>
      </c>
      <c r="H8" s="35">
        <v>3257512</v>
      </c>
      <c r="I8" s="35">
        <v>4729135.0740000056</v>
      </c>
      <c r="J8" s="12">
        <v>4707075.8840000005</v>
      </c>
      <c r="K8" s="212">
        <v>3533829.2650000006</v>
      </c>
      <c r="L8" s="161">
        <v>3613912.4770000009</v>
      </c>
      <c r="N8" s="77">
        <f t="shared" ref="N8:N11" si="0">C8/$C$7</f>
        <v>0.1860978274779099</v>
      </c>
      <c r="O8" s="18">
        <f t="shared" ref="O8:O11" si="1">D8/$D$7</f>
        <v>0.14873622864165334</v>
      </c>
      <c r="P8" s="18">
        <f t="shared" ref="P8:Q11" si="2">E8/$E$7</f>
        <v>0.14115023352084122</v>
      </c>
      <c r="Q8" s="18">
        <f t="shared" si="2"/>
        <v>0.21116198275882855</v>
      </c>
      <c r="R8" s="18">
        <f>G8/$G$7</f>
        <v>0.18688507430563506</v>
      </c>
      <c r="S8" s="18">
        <f>H8/$E$7</f>
        <v>0.11220546389511868</v>
      </c>
      <c r="T8" s="18">
        <f>I8/$I$7</f>
        <v>0.17409577086207481</v>
      </c>
      <c r="U8" s="18">
        <f t="shared" ref="U8:U11" si="3">J8/$E$7</f>
        <v>0.1621358979349104</v>
      </c>
      <c r="V8" s="96">
        <f>K8/$K$7</f>
        <v>0.17083557916249489</v>
      </c>
      <c r="W8" s="78">
        <f>L8/$L$7</f>
        <v>0.13400636349337133</v>
      </c>
      <c r="Y8" s="145">
        <f t="shared" ref="Y8:Y23" si="4">(L8-K8)/K8</f>
        <v>2.2661879223528438E-2</v>
      </c>
      <c r="Z8" s="104">
        <f t="shared" ref="Z8:Z26" si="5">(W8-V8)*100</f>
        <v>-3.6829215669123561</v>
      </c>
    </row>
    <row r="9" spans="1:29" ht="20.100000000000001" customHeight="1" x14ac:dyDescent="0.25">
      <c r="A9" s="24"/>
      <c r="B9" s="143" t="s">
        <v>65</v>
      </c>
      <c r="C9" s="10">
        <v>0</v>
      </c>
      <c r="D9" s="11">
        <v>25846</v>
      </c>
      <c r="E9" s="11">
        <v>79785</v>
      </c>
      <c r="F9" s="35">
        <v>116767</v>
      </c>
      <c r="G9" s="35">
        <v>49134</v>
      </c>
      <c r="H9" s="35">
        <v>274626</v>
      </c>
      <c r="I9" s="35">
        <v>311247.78399999999</v>
      </c>
      <c r="J9" s="12">
        <v>293216.79799999995</v>
      </c>
      <c r="K9" s="212">
        <v>215496.27599999993</v>
      </c>
      <c r="L9" s="161">
        <v>248019.49800000002</v>
      </c>
      <c r="N9" s="77">
        <f t="shared" si="0"/>
        <v>0</v>
      </c>
      <c r="O9" s="18">
        <f t="shared" si="1"/>
        <v>9.328891540284237E-4</v>
      </c>
      <c r="P9" s="18">
        <f t="shared" si="2"/>
        <v>2.7482056664325546E-3</v>
      </c>
      <c r="Q9" s="18">
        <f t="shared" si="2"/>
        <v>4.0220559134214462E-3</v>
      </c>
      <c r="R9" s="18">
        <f t="shared" ref="R9:R11" si="6">G9/$G$7</f>
        <v>2.7502838640665454E-3</v>
      </c>
      <c r="S9" s="18">
        <f>H9/$E$7</f>
        <v>9.4595316080680163E-3</v>
      </c>
      <c r="T9" s="18">
        <f t="shared" ref="T9:T11" si="7">I9/$I$7</f>
        <v>1.1458104291100332E-2</v>
      </c>
      <c r="U9" s="18">
        <f t="shared" si="3"/>
        <v>1.009989428785874E-2</v>
      </c>
      <c r="V9" s="96">
        <f t="shared" ref="V9:V11" si="8">K9/$K$7</f>
        <v>1.0417716408214994E-2</v>
      </c>
      <c r="W9" s="78">
        <f t="shared" ref="W9:W11" si="9">L9/$L$7</f>
        <v>9.196733793072287E-3</v>
      </c>
      <c r="Y9" s="145">
        <f t="shared" si="4"/>
        <v>0.15092243171756764</v>
      </c>
      <c r="Z9" s="104">
        <f t="shared" si="5"/>
        <v>-0.12209826151427065</v>
      </c>
    </row>
    <row r="10" spans="1:29" ht="20.100000000000001" customHeight="1" x14ac:dyDescent="0.25">
      <c r="A10" s="24"/>
      <c r="B10" s="143" t="s">
        <v>66</v>
      </c>
      <c r="C10" s="10">
        <v>20324839</v>
      </c>
      <c r="D10" s="11">
        <v>22940926</v>
      </c>
      <c r="E10" s="11">
        <v>24153604</v>
      </c>
      <c r="F10" s="35">
        <v>26754504</v>
      </c>
      <c r="G10" s="35">
        <v>13913271</v>
      </c>
      <c r="H10" s="35">
        <v>13652518</v>
      </c>
      <c r="I10" s="35">
        <v>21515816.457999963</v>
      </c>
      <c r="J10" s="12">
        <v>22460871.679000054</v>
      </c>
      <c r="K10" s="212">
        <v>16473200.887000002</v>
      </c>
      <c r="L10" s="161">
        <v>22650707.031000022</v>
      </c>
      <c r="N10" s="77">
        <f t="shared" si="0"/>
        <v>0.79587611127896762</v>
      </c>
      <c r="O10" s="18">
        <f t="shared" si="1"/>
        <v>0.82803300505953226</v>
      </c>
      <c r="P10" s="18">
        <f t="shared" si="2"/>
        <v>0.83197432321323572</v>
      </c>
      <c r="Q10" s="18">
        <f t="shared" si="2"/>
        <v>0.92156269343100139</v>
      </c>
      <c r="R10" s="18">
        <f t="shared" si="6"/>
        <v>0.77879767020159174</v>
      </c>
      <c r="S10" s="18">
        <f>H10/$E$7</f>
        <v>0.47026292321454466</v>
      </c>
      <c r="T10" s="18">
        <f t="shared" si="7"/>
        <v>0.79207140277643406</v>
      </c>
      <c r="U10" s="18">
        <f t="shared" si="3"/>
        <v>0.77366791779460342</v>
      </c>
      <c r="V10" s="96">
        <f t="shared" si="8"/>
        <v>0.7963624168443717</v>
      </c>
      <c r="W10" s="78">
        <f t="shared" si="9"/>
        <v>0.83990381590473961</v>
      </c>
      <c r="Y10" s="145">
        <f t="shared" si="4"/>
        <v>0.37500338801034494</v>
      </c>
      <c r="Z10" s="104">
        <f t="shared" si="5"/>
        <v>4.3541399060367914</v>
      </c>
    </row>
    <row r="11" spans="1:29" ht="20.100000000000001" customHeight="1" thickBot="1" x14ac:dyDescent="0.3">
      <c r="A11" s="24"/>
      <c r="B11" t="s">
        <v>67</v>
      </c>
      <c r="C11" s="10">
        <v>460344</v>
      </c>
      <c r="D11" s="11">
        <v>617770</v>
      </c>
      <c r="E11" s="11">
        <v>700454</v>
      </c>
      <c r="F11" s="35">
        <v>761132</v>
      </c>
      <c r="G11" s="35">
        <v>563946</v>
      </c>
      <c r="H11" s="35">
        <v>427795</v>
      </c>
      <c r="I11" s="35">
        <v>607786.63599999994</v>
      </c>
      <c r="J11" s="12">
        <v>600985.89500000002</v>
      </c>
      <c r="K11" s="212">
        <v>463031.47700000001</v>
      </c>
      <c r="L11" s="161">
        <v>455576.40400000016</v>
      </c>
      <c r="N11" s="77">
        <f t="shared" si="0"/>
        <v>1.8026061243122518E-2</v>
      </c>
      <c r="O11" s="18">
        <f t="shared" si="1"/>
        <v>2.2297877144786014E-2</v>
      </c>
      <c r="P11" s="18">
        <f t="shared" si="2"/>
        <v>2.4127237599490488E-2</v>
      </c>
      <c r="Q11" s="18">
        <f t="shared" si="2"/>
        <v>2.6217299934864238E-2</v>
      </c>
      <c r="R11" s="18">
        <f t="shared" si="6"/>
        <v>3.1566971628706642E-2</v>
      </c>
      <c r="S11" s="18">
        <f>H11/$E$7</f>
        <v>1.4735459586031393E-2</v>
      </c>
      <c r="T11" s="18">
        <f t="shared" si="7"/>
        <v>2.2374722070390821E-2</v>
      </c>
      <c r="U11" s="18">
        <f t="shared" si="3"/>
        <v>2.0701044583380838E-2</v>
      </c>
      <c r="V11" s="96">
        <f t="shared" si="8"/>
        <v>2.238428758491829E-2</v>
      </c>
      <c r="W11" s="78">
        <f t="shared" si="9"/>
        <v>1.6893086808816755E-2</v>
      </c>
      <c r="Y11" s="145">
        <f t="shared" si="4"/>
        <v>-1.6100574950760546E-2</v>
      </c>
      <c r="Z11" s="104">
        <f t="shared" si="5"/>
        <v>-0.54912007761015358</v>
      </c>
    </row>
    <row r="12" spans="1:29" ht="20.100000000000001" customHeight="1" thickBot="1" x14ac:dyDescent="0.3">
      <c r="A12" s="5" t="s">
        <v>35</v>
      </c>
      <c r="B12" s="6"/>
      <c r="C12" s="13">
        <f>SUM(C13:C18)</f>
        <v>84199496</v>
      </c>
      <c r="D12" s="14">
        <f>SUM(D13:D18)</f>
        <v>84658404</v>
      </c>
      <c r="E12" s="14">
        <f>SUM(E13:E18)</f>
        <v>86072206</v>
      </c>
      <c r="F12" s="14">
        <f>SUM(F13:F18)</f>
        <v>90838237</v>
      </c>
      <c r="G12" s="14">
        <f>SUM(G13:G18)</f>
        <v>94159928</v>
      </c>
      <c r="H12" s="14">
        <v>100080849</v>
      </c>
      <c r="I12" s="36">
        <v>97544244.206999734</v>
      </c>
      <c r="J12" s="15">
        <v>95755771.095999897</v>
      </c>
      <c r="K12" s="383">
        <v>68885850.557000041</v>
      </c>
      <c r="L12" s="14">
        <v>68318593.199999854</v>
      </c>
      <c r="M12" s="1"/>
      <c r="N12" s="134">
        <f>C12/C19</f>
        <v>0.76728315655400248</v>
      </c>
      <c r="O12" s="21">
        <f>D12/D19</f>
        <v>0.75343175678785745</v>
      </c>
      <c r="P12" s="21">
        <f>E12/E19</f>
        <v>0.74777851963907804</v>
      </c>
      <c r="Q12" s="21">
        <f>F12/F19</f>
        <v>0.72904100851795495</v>
      </c>
      <c r="R12" s="21">
        <f>G12/G19</f>
        <v>0.84052607796190626</v>
      </c>
      <c r="S12" s="21">
        <f>H12/H19</f>
        <v>0.85035298525914393</v>
      </c>
      <c r="T12" s="21">
        <f>I12/I19</f>
        <v>0.78217968519506198</v>
      </c>
      <c r="U12" s="21">
        <f>J12/J19</f>
        <v>0.77335954319389177</v>
      </c>
      <c r="V12" s="20">
        <f>K12/K19</f>
        <v>0.76906070519393821</v>
      </c>
      <c r="W12" s="234">
        <f>L12/L19</f>
        <v>0.71697850097615878</v>
      </c>
      <c r="X12" s="1"/>
      <c r="Y12" s="64">
        <f t="shared" si="4"/>
        <v>-8.2347441806036245E-3</v>
      </c>
      <c r="Z12" s="101">
        <f t="shared" si="5"/>
        <v>-5.2082204217779431</v>
      </c>
      <c r="AC12" s="26"/>
    </row>
    <row r="13" spans="1:29" ht="20.100000000000001" customHeight="1" x14ac:dyDescent="0.25">
      <c r="A13" s="24"/>
      <c r="B13" t="s">
        <v>64</v>
      </c>
      <c r="C13" s="10">
        <v>11441104</v>
      </c>
      <c r="D13" s="11">
        <v>10241513</v>
      </c>
      <c r="E13" s="11">
        <v>9917571</v>
      </c>
      <c r="F13" s="35">
        <v>11863549</v>
      </c>
      <c r="G13" s="35">
        <v>12058569</v>
      </c>
      <c r="H13" s="35">
        <v>11612382</v>
      </c>
      <c r="I13" s="35">
        <v>10334005.863999991</v>
      </c>
      <c r="J13" s="12">
        <v>9751951.1500000078</v>
      </c>
      <c r="K13" s="2">
        <v>7259896.256000001</v>
      </c>
      <c r="L13" s="12">
        <v>7281892.7989999987</v>
      </c>
      <c r="N13" s="77">
        <f>C13/$C$12</f>
        <v>0.13588090836078165</v>
      </c>
      <c r="O13" s="18">
        <f>D13/$D$12</f>
        <v>0.12097455794229242</v>
      </c>
      <c r="P13" s="18">
        <f t="shared" ref="P13:Q15" si="10">E13/$E$12</f>
        <v>0.11522385054241552</v>
      </c>
      <c r="Q13" s="18">
        <f t="shared" si="10"/>
        <v>0.13783251936170893</v>
      </c>
      <c r="R13" s="18">
        <f>G13/$G$12</f>
        <v>0.12806476445054207</v>
      </c>
      <c r="S13" s="18">
        <f>H13/$H$12</f>
        <v>0.1160300108964903</v>
      </c>
      <c r="T13" s="18">
        <f>I13/$I$12</f>
        <v>0.10594172878176268</v>
      </c>
      <c r="U13" s="18">
        <f t="shared" ref="U13:U15" si="11">J13/$E$12</f>
        <v>0.11329965389756605</v>
      </c>
      <c r="V13" s="96">
        <f>K13/$K$12</f>
        <v>0.10539023903018738</v>
      </c>
      <c r="W13" s="78">
        <f>L13/$L$12</f>
        <v>0.10658727672688691</v>
      </c>
      <c r="Y13" s="145">
        <f t="shared" si="4"/>
        <v>3.0298701557640731E-3</v>
      </c>
      <c r="Z13" s="104">
        <f t="shared" si="5"/>
        <v>0.11970376966995294</v>
      </c>
      <c r="AC13" s="2"/>
    </row>
    <row r="14" spans="1:29" ht="20.100000000000001" customHeight="1" x14ac:dyDescent="0.25">
      <c r="A14" s="24"/>
      <c r="B14" t="s">
        <v>66</v>
      </c>
      <c r="C14" s="10">
        <v>72485215</v>
      </c>
      <c r="D14" s="11">
        <v>74110457</v>
      </c>
      <c r="E14" s="11">
        <v>75873238</v>
      </c>
      <c r="F14" s="35">
        <v>78523643</v>
      </c>
      <c r="G14" s="35">
        <v>81602555</v>
      </c>
      <c r="H14" s="35">
        <v>87973103</v>
      </c>
      <c r="I14" s="35">
        <v>86787363.406999737</v>
      </c>
      <c r="J14" s="12">
        <v>85665565.380999893</v>
      </c>
      <c r="K14" s="2">
        <v>61369505.335000038</v>
      </c>
      <c r="L14" s="12">
        <v>60804700.122999862</v>
      </c>
      <c r="N14" s="77">
        <f>C14/$C$12</f>
        <v>0.86087468979624293</v>
      </c>
      <c r="O14" s="18">
        <f>D14/$D$12</f>
        <v>0.87540578960123083</v>
      </c>
      <c r="P14" s="18">
        <f t="shared" si="10"/>
        <v>0.88150683624862591</v>
      </c>
      <c r="Q14" s="18">
        <f t="shared" si="10"/>
        <v>0.91229964525366058</v>
      </c>
      <c r="R14" s="18">
        <f t="shared" ref="R14:R18" si="12">G14/$G$12</f>
        <v>0.86663782283265978</v>
      </c>
      <c r="S14" s="18">
        <f>H14/$E$12</f>
        <v>1.0220849108944645</v>
      </c>
      <c r="T14" s="18">
        <f t="shared" ref="T14:T18" si="13">I14/$I$12</f>
        <v>0.88972305964898657</v>
      </c>
      <c r="U14" s="18">
        <f t="shared" si="11"/>
        <v>0.99527558734813759</v>
      </c>
      <c r="V14" s="96">
        <f t="shared" ref="V14:V18" si="14">K14/$K$12</f>
        <v>0.89088695049528999</v>
      </c>
      <c r="W14" s="78">
        <f t="shared" ref="W14:W18" si="15">L14/$L$12</f>
        <v>0.89001686473544062</v>
      </c>
      <c r="Y14" s="145">
        <f t="shared" si="4"/>
        <v>-9.2033528528061744E-3</v>
      </c>
      <c r="Z14" s="104">
        <f t="shared" si="5"/>
        <v>-8.7008575984937053E-2</v>
      </c>
      <c r="AC14" s="2"/>
    </row>
    <row r="15" spans="1:29" ht="20.100000000000001" customHeight="1" x14ac:dyDescent="0.25">
      <c r="A15" s="24"/>
      <c r="B15" t="s">
        <v>67</v>
      </c>
      <c r="C15" s="10">
        <v>273177</v>
      </c>
      <c r="D15" s="11">
        <v>306410</v>
      </c>
      <c r="E15" s="11">
        <v>281368</v>
      </c>
      <c r="F15" s="35">
        <v>451023</v>
      </c>
      <c r="G15" s="35">
        <v>498804</v>
      </c>
      <c r="H15" s="35">
        <v>479280</v>
      </c>
      <c r="I15" s="35">
        <v>365107.40399999992</v>
      </c>
      <c r="J15" s="12">
        <v>318109.31100000005</v>
      </c>
      <c r="K15" s="2">
        <v>237071.861</v>
      </c>
      <c r="L15" s="12">
        <v>230162.38600000006</v>
      </c>
      <c r="N15" s="77">
        <f>C15/$C$12</f>
        <v>3.2444018429754022E-3</v>
      </c>
      <c r="O15" s="18">
        <f>D15/$D$12</f>
        <v>3.6193689642436445E-3</v>
      </c>
      <c r="P15" s="18">
        <f t="shared" si="10"/>
        <v>3.2689762825411956E-3</v>
      </c>
      <c r="Q15" s="18">
        <f t="shared" si="10"/>
        <v>5.2400539147329393E-3</v>
      </c>
      <c r="R15" s="18">
        <f t="shared" si="12"/>
        <v>5.297412716798169E-3</v>
      </c>
      <c r="S15" s="18">
        <f>H15/$E$12</f>
        <v>5.5683480448961657E-3</v>
      </c>
      <c r="T15" s="18">
        <f t="shared" si="13"/>
        <v>3.7429928025809645E-3</v>
      </c>
      <c r="U15" s="18">
        <f t="shared" si="11"/>
        <v>3.6958424302497841E-3</v>
      </c>
      <c r="V15" s="96">
        <f t="shared" si="14"/>
        <v>3.4415175116961553E-3</v>
      </c>
      <c r="W15" s="78">
        <f t="shared" si="15"/>
        <v>3.3689567542207611E-3</v>
      </c>
      <c r="Y15" s="145">
        <f t="shared" si="4"/>
        <v>-2.9145065849885691E-2</v>
      </c>
      <c r="Z15" s="104">
        <f t="shared" si="5"/>
        <v>-7.25607574753942E-3</v>
      </c>
      <c r="AC15" s="2"/>
    </row>
    <row r="16" spans="1:29" ht="20.100000000000001" customHeight="1" x14ac:dyDescent="0.25">
      <c r="A16" s="24"/>
      <c r="B16" t="s">
        <v>81</v>
      </c>
      <c r="C16" s="10">
        <v>0</v>
      </c>
      <c r="D16" s="11">
        <v>0</v>
      </c>
      <c r="E16" s="11">
        <v>0</v>
      </c>
      <c r="F16" s="35">
        <v>0</v>
      </c>
      <c r="G16" s="35">
        <v>0</v>
      </c>
      <c r="H16" s="35">
        <v>4290</v>
      </c>
      <c r="I16" s="35">
        <v>25539.057999999997</v>
      </c>
      <c r="J16" s="12">
        <v>4219.9770000000008</v>
      </c>
      <c r="K16" s="2">
        <v>3889.8310000000001</v>
      </c>
      <c r="L16" s="12">
        <v>1290.1220000000003</v>
      </c>
      <c r="N16" s="77">
        <f t="shared" ref="N16:N17" si="16">C16/$C$12</f>
        <v>0</v>
      </c>
      <c r="O16" s="18">
        <f t="shared" ref="O16:O17" si="17">D16/$D$12</f>
        <v>0</v>
      </c>
      <c r="P16" s="18">
        <f t="shared" ref="P16:P17" si="18">E16/$E$12</f>
        <v>0</v>
      </c>
      <c r="Q16" s="18">
        <f t="shared" ref="Q16:Q17" si="19">F16/$E$12</f>
        <v>0</v>
      </c>
      <c r="R16" s="18">
        <f t="shared" si="12"/>
        <v>0</v>
      </c>
      <c r="S16" s="18">
        <f t="shared" ref="S16:S17" si="20">H16/$E$12</f>
        <v>4.9841873461451658E-5</v>
      </c>
      <c r="T16" s="18">
        <f t="shared" si="13"/>
        <v>2.6182024585482745E-4</v>
      </c>
      <c r="U16" s="18">
        <f t="shared" ref="U16:U17" si="21">J16/$E$12</f>
        <v>4.902833558140709E-5</v>
      </c>
      <c r="V16" s="96">
        <f t="shared" ref="V16:V17" si="22">K16/$K$12</f>
        <v>5.6467779210787772E-5</v>
      </c>
      <c r="W16" s="78">
        <f t="shared" ref="W16:W17" si="23">L16/$L$12</f>
        <v>1.8883907580228146E-5</v>
      </c>
      <c r="Y16" s="145">
        <f t="shared" ref="Y16:Y17" si="24">(L16-K16)/K16</f>
        <v>-0.6683346911472503</v>
      </c>
      <c r="Z16" s="104">
        <f t="shared" ref="Z16:Z17" si="25">(W16-V16)*100</f>
        <v>-3.7583871630559621E-3</v>
      </c>
      <c r="AC16" s="2"/>
    </row>
    <row r="17" spans="1:29" ht="20.100000000000001" customHeight="1" x14ac:dyDescent="0.25">
      <c r="A17" s="24"/>
      <c r="B17" t="s">
        <v>82</v>
      </c>
      <c r="C17" s="10">
        <v>0</v>
      </c>
      <c r="D17" s="11">
        <v>0</v>
      </c>
      <c r="E17" s="11">
        <v>0</v>
      </c>
      <c r="F17" s="35">
        <v>0</v>
      </c>
      <c r="G17" s="35">
        <v>0</v>
      </c>
      <c r="H17" s="35">
        <v>11794</v>
      </c>
      <c r="I17" s="35">
        <v>32228.473999999995</v>
      </c>
      <c r="J17" s="12">
        <v>15925.277000000004</v>
      </c>
      <c r="K17" s="2">
        <v>15487.274000000003</v>
      </c>
      <c r="L17" s="12">
        <v>547.76999999999987</v>
      </c>
      <c r="N17" s="77">
        <f t="shared" si="16"/>
        <v>0</v>
      </c>
      <c r="O17" s="18">
        <f t="shared" si="17"/>
        <v>0</v>
      </c>
      <c r="P17" s="18">
        <f t="shared" si="18"/>
        <v>0</v>
      </c>
      <c r="Q17" s="18">
        <f t="shared" si="19"/>
        <v>0</v>
      </c>
      <c r="R17" s="18">
        <f t="shared" si="12"/>
        <v>0</v>
      </c>
      <c r="S17" s="18">
        <f t="shared" si="20"/>
        <v>1.3702448848586501E-4</v>
      </c>
      <c r="T17" s="18">
        <f t="shared" si="13"/>
        <v>3.30398520814899E-4</v>
      </c>
      <c r="U17" s="18">
        <f t="shared" si="21"/>
        <v>1.8502229395630924E-4</v>
      </c>
      <c r="V17" s="96">
        <f t="shared" si="22"/>
        <v>2.2482518361568256E-4</v>
      </c>
      <c r="W17" s="78">
        <f t="shared" si="23"/>
        <v>8.0178758716009548E-6</v>
      </c>
      <c r="Y17" s="145">
        <f t="shared" si="24"/>
        <v>-0.96463096087794398</v>
      </c>
      <c r="Z17" s="104">
        <f t="shared" si="25"/>
        <v>-2.1680730774408161E-2</v>
      </c>
      <c r="AC17" s="2"/>
    </row>
    <row r="18" spans="1:29" ht="20.100000000000001" customHeight="1" thickBot="1" x14ac:dyDescent="0.3">
      <c r="A18" s="24"/>
      <c r="B18" t="s">
        <v>69</v>
      </c>
      <c r="C18" s="10">
        <v>0</v>
      </c>
      <c r="D18" s="11">
        <v>24</v>
      </c>
      <c r="E18" s="11">
        <v>29</v>
      </c>
      <c r="F18" s="35">
        <v>22</v>
      </c>
      <c r="G18" s="35">
        <v>0</v>
      </c>
      <c r="H18" s="35">
        <v>0</v>
      </c>
      <c r="I18" s="35"/>
      <c r="J18" s="43"/>
      <c r="K18" s="2"/>
      <c r="L18" s="12"/>
      <c r="N18" s="77">
        <f>C18/$C$12</f>
        <v>0</v>
      </c>
      <c r="O18" s="18">
        <f>D18/$D$12</f>
        <v>2.8349223309241691E-7</v>
      </c>
      <c r="P18" s="18">
        <f>E18/$E$12</f>
        <v>3.3692641733848438E-7</v>
      </c>
      <c r="Q18" s="18">
        <f>F18/$E$12</f>
        <v>2.5559935108436746E-7</v>
      </c>
      <c r="R18" s="18">
        <f t="shared" si="12"/>
        <v>0</v>
      </c>
      <c r="S18" s="18">
        <f>H18/$E$12</f>
        <v>0</v>
      </c>
      <c r="T18" s="18">
        <f t="shared" si="13"/>
        <v>0</v>
      </c>
      <c r="U18" s="18">
        <f>J18/$E$12</f>
        <v>0</v>
      </c>
      <c r="V18" s="96">
        <f t="shared" si="14"/>
        <v>0</v>
      </c>
      <c r="W18" s="78">
        <f t="shared" si="15"/>
        <v>0</v>
      </c>
      <c r="Y18" s="109"/>
      <c r="Z18" s="106">
        <f t="shared" si="5"/>
        <v>0</v>
      </c>
      <c r="AC18" s="2"/>
    </row>
    <row r="19" spans="1:29" ht="20.100000000000001" customHeight="1" thickBot="1" x14ac:dyDescent="0.3">
      <c r="A19" s="74" t="s">
        <v>20</v>
      </c>
      <c r="B19" s="100"/>
      <c r="C19" s="142">
        <f>C7+C12</f>
        <v>109737188</v>
      </c>
      <c r="D19" s="84">
        <f>D7+D12</f>
        <v>112363732</v>
      </c>
      <c r="E19" s="84">
        <f>E7+E12</f>
        <v>115103876</v>
      </c>
      <c r="F19" s="84">
        <v>124599626</v>
      </c>
      <c r="G19" s="84">
        <f>G7+G12</f>
        <v>112024993</v>
      </c>
      <c r="H19" s="84">
        <f>H7+H12</f>
        <v>117693300</v>
      </c>
      <c r="I19" s="84">
        <f>I7+I12</f>
        <v>124708230.15899971</v>
      </c>
      <c r="J19" s="167">
        <f>J7+J12</f>
        <v>123817921.35199995</v>
      </c>
      <c r="K19" s="190">
        <f>K7+K12</f>
        <v>89571408.462000042</v>
      </c>
      <c r="L19" s="144">
        <f>L7+L12</f>
        <v>95286808.60999988</v>
      </c>
      <c r="N19" s="146">
        <f>N7+N12</f>
        <v>1</v>
      </c>
      <c r="O19" s="149">
        <f>O7+O12</f>
        <v>1</v>
      </c>
      <c r="P19" s="149">
        <f>P7+P12</f>
        <v>1</v>
      </c>
      <c r="Q19" s="149">
        <f>Q7+Q12</f>
        <v>1.000011227963076</v>
      </c>
      <c r="R19" s="149">
        <f>R7+R12</f>
        <v>1</v>
      </c>
      <c r="S19" s="149">
        <f>S7+S12</f>
        <v>1</v>
      </c>
      <c r="T19" s="149">
        <f>T7+T12</f>
        <v>0.99999999999999989</v>
      </c>
      <c r="U19" s="150">
        <f>U7+U12</f>
        <v>1</v>
      </c>
      <c r="V19" s="242">
        <f>V7+V12</f>
        <v>1</v>
      </c>
      <c r="W19" s="177">
        <f>W7+W12</f>
        <v>1</v>
      </c>
      <c r="Y19" s="238">
        <f t="shared" si="4"/>
        <v>6.3808309438659228E-2</v>
      </c>
      <c r="Z19" s="155">
        <f t="shared" si="5"/>
        <v>0</v>
      </c>
      <c r="AC19" s="1"/>
    </row>
    <row r="20" spans="1:29" ht="20.100000000000001" customHeight="1" x14ac:dyDescent="0.25">
      <c r="A20" s="24"/>
      <c r="B20" t="s">
        <v>64</v>
      </c>
      <c r="C20" s="10">
        <f>C8+C13</f>
        <v>16193613</v>
      </c>
      <c r="D20" s="11">
        <f t="shared" ref="D20:L20" si="26">D8+D13</f>
        <v>14362299</v>
      </c>
      <c r="E20" s="11">
        <f t="shared" si="26"/>
        <v>14015398</v>
      </c>
      <c r="F20" s="11">
        <f t="shared" si="26"/>
        <v>17993934</v>
      </c>
      <c r="G20" s="11">
        <f t="shared" si="26"/>
        <v>15397283</v>
      </c>
      <c r="H20" s="11">
        <f t="shared" si="26"/>
        <v>14869894</v>
      </c>
      <c r="I20" s="11">
        <f t="shared" si="26"/>
        <v>15063140.937999997</v>
      </c>
      <c r="J20" s="11">
        <f t="shared" si="26"/>
        <v>14459027.034000009</v>
      </c>
      <c r="K20" s="10">
        <f t="shared" si="26"/>
        <v>10793725.521000002</v>
      </c>
      <c r="L20" s="161">
        <f t="shared" si="26"/>
        <v>10895805.276000001</v>
      </c>
      <c r="M20" s="2"/>
      <c r="N20" s="77">
        <f>C20/$C$19</f>
        <v>0.14756723126530269</v>
      </c>
      <c r="O20" s="18">
        <f>D20/$D$19</f>
        <v>0.12781970431526785</v>
      </c>
      <c r="P20" s="18">
        <f>E20/$E$19</f>
        <v>0.12176304123763826</v>
      </c>
      <c r="Q20" s="18">
        <f>F20/$F$19</f>
        <v>0.14441402897950914</v>
      </c>
      <c r="R20" s="18">
        <f>G20/$G$19</f>
        <v>0.13744506995862968</v>
      </c>
      <c r="S20" s="18">
        <f>H20/$H$19</f>
        <v>0.126344439318126</v>
      </c>
      <c r="T20" s="37">
        <f>I20/$I$19</f>
        <v>0.12078706368292524</v>
      </c>
      <c r="U20" s="19">
        <f>J20/$J$19</f>
        <v>0.11677652860036858</v>
      </c>
      <c r="V20" s="96">
        <f>K20/$K$19</f>
        <v>0.12050413972868534</v>
      </c>
      <c r="W20" s="78">
        <f>L20/$L$19</f>
        <v>0.1143474677654021</v>
      </c>
      <c r="Y20" s="107">
        <f t="shared" si="4"/>
        <v>9.4573235905800225E-3</v>
      </c>
      <c r="Z20" s="108">
        <f t="shared" si="5"/>
        <v>-0.61566719632832467</v>
      </c>
    </row>
    <row r="21" spans="1:29" ht="20.100000000000001" customHeight="1" x14ac:dyDescent="0.25">
      <c r="A21" s="24"/>
      <c r="B21" t="s">
        <v>65</v>
      </c>
      <c r="C21" s="10">
        <f>C9</f>
        <v>0</v>
      </c>
      <c r="D21" s="11">
        <f t="shared" ref="D21:L21" si="27">D9</f>
        <v>25846</v>
      </c>
      <c r="E21" s="11">
        <f t="shared" si="27"/>
        <v>79785</v>
      </c>
      <c r="F21" s="11">
        <f t="shared" si="27"/>
        <v>116767</v>
      </c>
      <c r="G21" s="11">
        <f t="shared" si="27"/>
        <v>49134</v>
      </c>
      <c r="H21" s="11">
        <f t="shared" si="27"/>
        <v>274626</v>
      </c>
      <c r="I21" s="11">
        <f t="shared" si="27"/>
        <v>311247.78399999999</v>
      </c>
      <c r="J21" s="11">
        <f t="shared" si="27"/>
        <v>293216.79799999995</v>
      </c>
      <c r="K21" s="10">
        <f t="shared" si="27"/>
        <v>215496.27599999993</v>
      </c>
      <c r="L21" s="161">
        <f t="shared" si="27"/>
        <v>248019.49800000002</v>
      </c>
      <c r="M21" s="2"/>
      <c r="N21" s="77">
        <f>C21/$C$19</f>
        <v>0</v>
      </c>
      <c r="O21" s="18">
        <f t="shared" ref="O21:O26" si="28">D21/$D$19</f>
        <v>2.3002083982045024E-4</v>
      </c>
      <c r="P21" s="18">
        <f t="shared" ref="P21:P26" si="29">E21/$E$19</f>
        <v>6.9315650152389306E-4</v>
      </c>
      <c r="Q21" s="18">
        <f t="shared" ref="Q21:Q26" si="30">F21/$F$19</f>
        <v>9.3713764437784112E-4</v>
      </c>
      <c r="R21" s="18">
        <f t="shared" ref="R21:R26" si="31">G21/$G$19</f>
        <v>4.3859855452077555E-4</v>
      </c>
      <c r="S21" s="18">
        <f t="shared" ref="S21:S26" si="32">H21/$H$19</f>
        <v>2.3334038556145505E-3</v>
      </c>
      <c r="T21" s="37">
        <f t="shared" ref="T21:T26" si="33">I21/$I$19</f>
        <v>2.4958078837552843E-3</v>
      </c>
      <c r="U21" s="19">
        <f t="shared" ref="U21:U26" si="34">J21/$J$19</f>
        <v>2.3681289008754937E-3</v>
      </c>
      <c r="V21" s="96">
        <f t="shared" ref="V21:V26" si="35">K21/$K$19</f>
        <v>2.4058600808027097E-3</v>
      </c>
      <c r="W21" s="78">
        <f t="shared" ref="W21:W26" si="36">L21/$L$19</f>
        <v>2.6028733842385354E-3</v>
      </c>
      <c r="Y21" s="145">
        <f t="shared" si="4"/>
        <v>0.15092243171756764</v>
      </c>
      <c r="Z21" s="104">
        <f t="shared" si="5"/>
        <v>1.9701330343582575E-2</v>
      </c>
    </row>
    <row r="22" spans="1:29" ht="20.100000000000001" customHeight="1" x14ac:dyDescent="0.25">
      <c r="A22" s="24"/>
      <c r="B22" t="s">
        <v>66</v>
      </c>
      <c r="C22" s="10">
        <f>C10+C14</f>
        <v>92810054</v>
      </c>
      <c r="D22" s="11">
        <f t="shared" ref="D22:L22" si="37">D10+D14</f>
        <v>97051383</v>
      </c>
      <c r="E22" s="11">
        <f t="shared" si="37"/>
        <v>100026842</v>
      </c>
      <c r="F22" s="11">
        <f t="shared" si="37"/>
        <v>105278147</v>
      </c>
      <c r="G22" s="11">
        <f t="shared" si="37"/>
        <v>95515826</v>
      </c>
      <c r="H22" s="11">
        <f t="shared" si="37"/>
        <v>101625621</v>
      </c>
      <c r="I22" s="11">
        <f t="shared" si="37"/>
        <v>108303179.8649997</v>
      </c>
      <c r="J22" s="11">
        <f t="shared" si="37"/>
        <v>108126437.05999994</v>
      </c>
      <c r="K22" s="10">
        <f t="shared" si="37"/>
        <v>77842706.222000033</v>
      </c>
      <c r="L22" s="161">
        <f t="shared" si="37"/>
        <v>83455407.15399988</v>
      </c>
      <c r="M22" s="2"/>
      <c r="N22" s="77">
        <f>C22/$C$19</f>
        <v>0.8457484257752258</v>
      </c>
      <c r="O22" s="18">
        <f t="shared" si="28"/>
        <v>0.86372516534071686</v>
      </c>
      <c r="P22" s="18">
        <f t="shared" si="29"/>
        <v>0.86901367248484318</v>
      </c>
      <c r="Q22" s="18">
        <f t="shared" si="30"/>
        <v>0.84493148478631874</v>
      </c>
      <c r="R22" s="18">
        <f t="shared" si="31"/>
        <v>0.85262960918015862</v>
      </c>
      <c r="S22" s="18">
        <f t="shared" si="32"/>
        <v>0.86347838831947099</v>
      </c>
      <c r="T22" s="37">
        <f t="shared" si="33"/>
        <v>0.86845254500778335</v>
      </c>
      <c r="U22" s="19">
        <f t="shared" si="34"/>
        <v>0.87326968405978211</v>
      </c>
      <c r="V22" s="96">
        <f t="shared" si="35"/>
        <v>0.86905752135207504</v>
      </c>
      <c r="W22" s="78">
        <f t="shared" si="36"/>
        <v>0.87583379453472054</v>
      </c>
      <c r="Y22" s="145">
        <f t="shared" si="4"/>
        <v>7.2103106436111758E-2</v>
      </c>
      <c r="Z22" s="104">
        <f t="shared" si="5"/>
        <v>0.67762731826455092</v>
      </c>
    </row>
    <row r="23" spans="1:29" ht="20.100000000000001" customHeight="1" x14ac:dyDescent="0.25">
      <c r="A23" s="24"/>
      <c r="B23" t="s">
        <v>67</v>
      </c>
      <c r="C23" s="10">
        <f>C11+C15</f>
        <v>733521</v>
      </c>
      <c r="D23" s="11">
        <f t="shared" ref="D23:L23" si="38">D11+D15</f>
        <v>924180</v>
      </c>
      <c r="E23" s="11">
        <f t="shared" si="38"/>
        <v>981822</v>
      </c>
      <c r="F23" s="11">
        <f t="shared" si="38"/>
        <v>1212155</v>
      </c>
      <c r="G23" s="11">
        <f t="shared" si="38"/>
        <v>1062750</v>
      </c>
      <c r="H23" s="11">
        <f t="shared" si="38"/>
        <v>907075</v>
      </c>
      <c r="I23" s="11">
        <f t="shared" si="38"/>
        <v>972894.0399999998</v>
      </c>
      <c r="J23" s="11">
        <f t="shared" si="38"/>
        <v>919095.20600000001</v>
      </c>
      <c r="K23" s="10">
        <f t="shared" si="38"/>
        <v>700103.33799999999</v>
      </c>
      <c r="L23" s="161">
        <f t="shared" si="38"/>
        <v>685738.79000000027</v>
      </c>
      <c r="M23" s="2"/>
      <c r="N23" s="77">
        <f>C23/$C$19</f>
        <v>6.6843429594714964E-3</v>
      </c>
      <c r="O23" s="18">
        <f t="shared" si="28"/>
        <v>8.2248959121436083E-3</v>
      </c>
      <c r="P23" s="18">
        <f t="shared" si="29"/>
        <v>8.5298778296570999E-3</v>
      </c>
      <c r="Q23" s="18">
        <f t="shared" si="30"/>
        <v>9.7283999873322251E-3</v>
      </c>
      <c r="R23" s="18">
        <f t="shared" si="31"/>
        <v>9.4867223066909725E-3</v>
      </c>
      <c r="S23" s="18">
        <f t="shared" si="32"/>
        <v>7.7071082211136914E-3</v>
      </c>
      <c r="T23" s="37">
        <f t="shared" si="33"/>
        <v>7.8013619370556819E-3</v>
      </c>
      <c r="U23" s="19">
        <f t="shared" si="34"/>
        <v>7.422957807433378E-3</v>
      </c>
      <c r="V23" s="96">
        <f t="shared" si="35"/>
        <v>7.8161474740794466E-3</v>
      </c>
      <c r="W23" s="78">
        <f t="shared" si="36"/>
        <v>7.1965763152659033E-3</v>
      </c>
      <c r="Y23" s="145">
        <f t="shared" si="4"/>
        <v>-2.0517753909066093E-2</v>
      </c>
      <c r="Z23" s="104">
        <f t="shared" si="5"/>
        <v>-6.1957115881354323E-2</v>
      </c>
    </row>
    <row r="24" spans="1:29" ht="20.100000000000001" customHeight="1" x14ac:dyDescent="0.25">
      <c r="A24" s="24"/>
      <c r="B24" t="s">
        <v>81</v>
      </c>
      <c r="C24" s="10">
        <f>C16</f>
        <v>0</v>
      </c>
      <c r="D24" s="11">
        <f t="shared" ref="D24:L24" si="39">D16</f>
        <v>0</v>
      </c>
      <c r="E24" s="11">
        <f t="shared" si="39"/>
        <v>0</v>
      </c>
      <c r="F24" s="11">
        <f t="shared" si="39"/>
        <v>0</v>
      </c>
      <c r="G24" s="11">
        <f t="shared" si="39"/>
        <v>0</v>
      </c>
      <c r="H24" s="11">
        <f t="shared" si="39"/>
        <v>4290</v>
      </c>
      <c r="I24" s="11">
        <f t="shared" si="39"/>
        <v>25539.057999999997</v>
      </c>
      <c r="J24" s="11">
        <f t="shared" si="39"/>
        <v>4219.9770000000008</v>
      </c>
      <c r="K24" s="10">
        <f t="shared" si="39"/>
        <v>3889.8310000000001</v>
      </c>
      <c r="L24" s="161">
        <f t="shared" si="39"/>
        <v>1290.1220000000003</v>
      </c>
      <c r="M24" s="2"/>
      <c r="N24" s="77">
        <f t="shared" ref="N24:N26" si="40">C24/$C$19</f>
        <v>0</v>
      </c>
      <c r="O24" s="18">
        <f t="shared" si="28"/>
        <v>0</v>
      </c>
      <c r="P24" s="18">
        <f t="shared" si="29"/>
        <v>0</v>
      </c>
      <c r="Q24" s="18">
        <f t="shared" si="30"/>
        <v>0</v>
      </c>
      <c r="R24" s="18">
        <f t="shared" si="31"/>
        <v>0</v>
      </c>
      <c r="S24" s="18">
        <f t="shared" si="32"/>
        <v>3.6450673062952606E-5</v>
      </c>
      <c r="T24" s="37">
        <f t="shared" si="33"/>
        <v>2.0479047748042266E-4</v>
      </c>
      <c r="U24" s="19">
        <f t="shared" si="34"/>
        <v>3.4082117951270533E-5</v>
      </c>
      <c r="V24" s="96">
        <f t="shared" ref="V24:V25" si="41">K24/$K$19</f>
        <v>4.3427150100584051E-5</v>
      </c>
      <c r="W24" s="78">
        <f t="shared" ref="W24:W25" si="42">L24/$L$19</f>
        <v>1.3539355749444297E-5</v>
      </c>
      <c r="Y24" s="145">
        <f t="shared" ref="Y24:Y25" si="43">(L24-K24)/K24</f>
        <v>-0.6683346911472503</v>
      </c>
      <c r="Z24" s="104">
        <f t="shared" ref="Z24:Z25" si="44">(W24-V24)*100</f>
        <v>-2.9887794351139752E-3</v>
      </c>
    </row>
    <row r="25" spans="1:29" ht="20.100000000000001" customHeight="1" x14ac:dyDescent="0.25">
      <c r="A25" s="24"/>
      <c r="B25" t="s">
        <v>82</v>
      </c>
      <c r="C25" s="10">
        <f>C17</f>
        <v>0</v>
      </c>
      <c r="D25" s="11">
        <f t="shared" ref="D25:L25" si="45">D17</f>
        <v>0</v>
      </c>
      <c r="E25" s="11">
        <f t="shared" si="45"/>
        <v>0</v>
      </c>
      <c r="F25" s="11">
        <f t="shared" si="45"/>
        <v>0</v>
      </c>
      <c r="G25" s="11">
        <f t="shared" si="45"/>
        <v>0</v>
      </c>
      <c r="H25" s="11">
        <f t="shared" si="45"/>
        <v>11794</v>
      </c>
      <c r="I25" s="11">
        <f t="shared" si="45"/>
        <v>32228.473999999995</v>
      </c>
      <c r="J25" s="11">
        <f t="shared" si="45"/>
        <v>15925.277000000004</v>
      </c>
      <c r="K25" s="10">
        <f t="shared" si="45"/>
        <v>15487.274000000003</v>
      </c>
      <c r="L25" s="161">
        <f t="shared" si="45"/>
        <v>547.76999999999987</v>
      </c>
      <c r="M25" s="2"/>
      <c r="N25" s="77">
        <f t="shared" si="40"/>
        <v>0</v>
      </c>
      <c r="O25" s="18">
        <f t="shared" si="28"/>
        <v>0</v>
      </c>
      <c r="P25" s="18">
        <f t="shared" si="29"/>
        <v>0</v>
      </c>
      <c r="Q25" s="18">
        <f t="shared" si="30"/>
        <v>0</v>
      </c>
      <c r="R25" s="18">
        <f t="shared" si="31"/>
        <v>0</v>
      </c>
      <c r="S25" s="18">
        <f t="shared" si="32"/>
        <v>1.0020961261176294E-4</v>
      </c>
      <c r="T25" s="37">
        <f t="shared" si="33"/>
        <v>2.5843101099991186E-4</v>
      </c>
      <c r="U25" s="19">
        <f t="shared" si="34"/>
        <v>1.2861851358921052E-4</v>
      </c>
      <c r="V25" s="96">
        <f t="shared" si="41"/>
        <v>1.7290421425683348E-4</v>
      </c>
      <c r="W25" s="78">
        <f t="shared" si="42"/>
        <v>5.748644623433365E-6</v>
      </c>
      <c r="Y25" s="145">
        <f t="shared" si="43"/>
        <v>-0.96463096087794398</v>
      </c>
      <c r="Z25" s="104">
        <f t="shared" si="44"/>
        <v>-1.6715556963340011E-2</v>
      </c>
    </row>
    <row r="26" spans="1:29" ht="20.100000000000001" customHeight="1" thickBot="1" x14ac:dyDescent="0.3">
      <c r="A26" s="31"/>
      <c r="B26" s="25" t="s">
        <v>69</v>
      </c>
      <c r="C26" s="32">
        <f>C18</f>
        <v>0</v>
      </c>
      <c r="D26" s="33">
        <f t="shared" ref="D26:L26" si="46">D18</f>
        <v>24</v>
      </c>
      <c r="E26" s="33">
        <f t="shared" si="46"/>
        <v>29</v>
      </c>
      <c r="F26" s="33">
        <f t="shared" si="46"/>
        <v>22</v>
      </c>
      <c r="G26" s="33">
        <f t="shared" si="46"/>
        <v>0</v>
      </c>
      <c r="H26" s="33">
        <f t="shared" si="46"/>
        <v>0</v>
      </c>
      <c r="I26" s="33">
        <f t="shared" si="46"/>
        <v>0</v>
      </c>
      <c r="J26" s="33">
        <f t="shared" si="46"/>
        <v>0</v>
      </c>
      <c r="K26" s="32">
        <f t="shared" si="46"/>
        <v>0</v>
      </c>
      <c r="L26" s="162">
        <f t="shared" si="46"/>
        <v>0</v>
      </c>
      <c r="M26" s="2"/>
      <c r="N26" s="147">
        <f t="shared" si="40"/>
        <v>0</v>
      </c>
      <c r="O26" s="80">
        <f t="shared" si="28"/>
        <v>2.1359205121453245E-7</v>
      </c>
      <c r="P26" s="80">
        <f t="shared" si="29"/>
        <v>2.5194633758467003E-7</v>
      </c>
      <c r="Q26" s="80">
        <f t="shared" si="30"/>
        <v>1.7656553800570798E-7</v>
      </c>
      <c r="R26" s="80">
        <f t="shared" si="31"/>
        <v>0</v>
      </c>
      <c r="S26" s="80">
        <f t="shared" si="32"/>
        <v>0</v>
      </c>
      <c r="T26" s="80">
        <f t="shared" si="33"/>
        <v>0</v>
      </c>
      <c r="U26" s="94">
        <f t="shared" si="34"/>
        <v>0</v>
      </c>
      <c r="V26" s="235">
        <f t="shared" si="35"/>
        <v>0</v>
      </c>
      <c r="W26" s="236">
        <f t="shared" si="36"/>
        <v>0</v>
      </c>
      <c r="Y26" s="109"/>
      <c r="Z26" s="106">
        <f t="shared" si="5"/>
        <v>0</v>
      </c>
    </row>
    <row r="27" spans="1:29" ht="20.100000000000001" customHeight="1" x14ac:dyDescent="0.25"/>
    <row r="28" spans="1:29" ht="19.5" customHeight="1" x14ac:dyDescent="0.25"/>
    <row r="29" spans="1:29" x14ac:dyDescent="0.25">
      <c r="A29" s="1" t="s">
        <v>22</v>
      </c>
      <c r="N29" s="1" t="s">
        <v>24</v>
      </c>
      <c r="Y29" s="1" t="str">
        <f>Y3</f>
        <v>VARIAÇÃO (JAN-SET)</v>
      </c>
    </row>
    <row r="30" spans="1:29" ht="15.75" thickBot="1" x14ac:dyDescent="0.3"/>
    <row r="31" spans="1:29" ht="24" customHeight="1" x14ac:dyDescent="0.25">
      <c r="A31" s="479" t="s">
        <v>78</v>
      </c>
      <c r="B31" s="464"/>
      <c r="C31" s="481">
        <v>2016</v>
      </c>
      <c r="D31" s="460">
        <v>2017</v>
      </c>
      <c r="E31" s="460">
        <v>2018</v>
      </c>
      <c r="F31" s="475">
        <v>2019</v>
      </c>
      <c r="G31" s="475">
        <v>2020</v>
      </c>
      <c r="H31" s="460">
        <v>2021</v>
      </c>
      <c r="I31" s="460">
        <v>2022</v>
      </c>
      <c r="J31" s="471">
        <v>2023</v>
      </c>
      <c r="K31" s="466" t="str">
        <f>K5</f>
        <v>janeiro - setembro</v>
      </c>
      <c r="L31" s="467"/>
      <c r="N31" s="498">
        <v>2016</v>
      </c>
      <c r="O31" s="460">
        <v>2017</v>
      </c>
      <c r="P31" s="460">
        <v>2018</v>
      </c>
      <c r="Q31" s="475">
        <v>2019</v>
      </c>
      <c r="R31" s="475">
        <v>2020</v>
      </c>
      <c r="S31" s="460">
        <v>2021</v>
      </c>
      <c r="T31" s="460">
        <v>2022</v>
      </c>
      <c r="U31" s="471">
        <v>2023</v>
      </c>
      <c r="V31" s="466" t="str">
        <f>K5</f>
        <v>janeiro - setembro</v>
      </c>
      <c r="W31" s="467"/>
      <c r="Y31" s="502" t="s">
        <v>86</v>
      </c>
      <c r="Z31" s="503"/>
    </row>
    <row r="32" spans="1:29" ht="20.25" customHeight="1" thickBot="1" x14ac:dyDescent="0.3">
      <c r="A32" s="480"/>
      <c r="B32" s="465"/>
      <c r="C32" s="493"/>
      <c r="D32" s="468"/>
      <c r="E32" s="468"/>
      <c r="F32" s="489"/>
      <c r="G32" s="489"/>
      <c r="H32" s="468"/>
      <c r="I32" s="468"/>
      <c r="J32" s="497"/>
      <c r="K32" s="166">
        <v>2023</v>
      </c>
      <c r="L32" s="168">
        <v>2024</v>
      </c>
      <c r="N32" s="499"/>
      <c r="O32" s="468"/>
      <c r="P32" s="468"/>
      <c r="Q32" s="489"/>
      <c r="R32" s="489"/>
      <c r="S32" s="468"/>
      <c r="T32" s="468"/>
      <c r="U32" s="497"/>
      <c r="V32" s="166">
        <v>2023</v>
      </c>
      <c r="W32" s="168">
        <v>2024</v>
      </c>
      <c r="Y32" s="130" t="s">
        <v>1</v>
      </c>
      <c r="Z32" s="38" t="s">
        <v>37</v>
      </c>
    </row>
    <row r="33" spans="1:26" ht="19.5" customHeight="1" thickBot="1" x14ac:dyDescent="0.3">
      <c r="A33" s="5" t="s">
        <v>36</v>
      </c>
      <c r="B33" s="6"/>
      <c r="C33" s="13">
        <f>SUM(C34:C37)</f>
        <v>251533440</v>
      </c>
      <c r="D33" s="14">
        <f>SUM(D34:D37)</f>
        <v>288451381</v>
      </c>
      <c r="E33" s="14">
        <f>SUM(E34:E37)</f>
        <v>313935902</v>
      </c>
      <c r="F33" s="14">
        <f>SUM(F34:F37)</f>
        <v>351270523</v>
      </c>
      <c r="G33" s="14">
        <f>SUM(G34:G37)</f>
        <v>187039707</v>
      </c>
      <c r="H33" s="14">
        <v>187635137</v>
      </c>
      <c r="I33" s="14">
        <v>307927915.57000041</v>
      </c>
      <c r="J33" s="14">
        <v>339244144.77200031</v>
      </c>
      <c r="K33" s="14">
        <v>247945399.17700016</v>
      </c>
      <c r="L33" s="14">
        <v>365863670.20400006</v>
      </c>
      <c r="M33" s="1"/>
      <c r="N33" s="134">
        <f>C33/C45</f>
        <v>0.4818555329437525</v>
      </c>
      <c r="O33" s="21">
        <f>D33/D45</f>
        <v>0.49928544278146808</v>
      </c>
      <c r="P33" s="21">
        <f>E33/E45</f>
        <v>0.50362223801591022</v>
      </c>
      <c r="Q33" s="21">
        <f>F33/F45</f>
        <v>0.51390179005711611</v>
      </c>
      <c r="R33" s="21">
        <f>G33/G45</f>
        <v>0.3474977010661281</v>
      </c>
      <c r="S33" s="21">
        <f>H33/H45</f>
        <v>0.32355607042148976</v>
      </c>
      <c r="T33" s="259">
        <f>I33/I45</f>
        <v>0.43331230140335941</v>
      </c>
      <c r="U33" s="22">
        <f>J33/J45</f>
        <v>0.4515409199172995</v>
      </c>
      <c r="V33" s="20">
        <f>K33/K45</f>
        <v>0.4625110996019573</v>
      </c>
      <c r="W33" s="234">
        <f>L33/L45</f>
        <v>0.55267608415962355</v>
      </c>
      <c r="X33" s="1"/>
      <c r="Y33" s="64">
        <f>(L33-K33)/K33</f>
        <v>0.47558160554058865</v>
      </c>
      <c r="Z33" s="101">
        <f>(W33-V33)*100</f>
        <v>9.0164984557666248</v>
      </c>
    </row>
    <row r="34" spans="1:26" ht="19.5" customHeight="1" x14ac:dyDescent="0.25">
      <c r="A34" s="24"/>
      <c r="B34" s="143" t="s">
        <v>64</v>
      </c>
      <c r="C34" s="10">
        <v>17551103</v>
      </c>
      <c r="D34" s="11">
        <v>15849278</v>
      </c>
      <c r="E34" s="11">
        <v>14538908</v>
      </c>
      <c r="F34" s="35">
        <v>21296207</v>
      </c>
      <c r="G34" s="35">
        <v>11748828</v>
      </c>
      <c r="H34" s="35">
        <v>11631529</v>
      </c>
      <c r="I34" s="35">
        <v>17553579.842000011</v>
      </c>
      <c r="J34" s="12">
        <v>18667432.967000008</v>
      </c>
      <c r="K34" s="35">
        <v>13997289.676000006</v>
      </c>
      <c r="L34" s="12">
        <v>15339318.444999995</v>
      </c>
      <c r="N34" s="77">
        <f>C34/$C$33</f>
        <v>6.977642018492651E-2</v>
      </c>
      <c r="O34" s="18">
        <f>D34/$D$33</f>
        <v>5.4946098524659169E-2</v>
      </c>
      <c r="P34" s="18">
        <f>E34/$E$33</f>
        <v>4.6311708560176086E-2</v>
      </c>
      <c r="Q34" s="18">
        <f>F34/$F$33</f>
        <v>6.0626228520746103E-2</v>
      </c>
      <c r="R34" s="18">
        <f>G34/$G$33</f>
        <v>6.2814619357802998E-2</v>
      </c>
      <c r="S34" s="18">
        <f>H34/$H$33</f>
        <v>6.1990143136144059E-2</v>
      </c>
      <c r="T34" s="37">
        <f>I34/$I$33</f>
        <v>5.7005483927973409E-2</v>
      </c>
      <c r="U34" s="19">
        <f>J34/$J$33</f>
        <v>5.5026544318240313E-2</v>
      </c>
      <c r="V34" s="96">
        <f>K34/$K$33</f>
        <v>5.6453113154996661E-2</v>
      </c>
      <c r="W34" s="78">
        <f>L34/$L$33</f>
        <v>4.1926323093099196E-2</v>
      </c>
      <c r="Y34" s="145">
        <f t="shared" ref="Y34:Y46" si="47">(L34-K34)/K34</f>
        <v>9.5877759199415144E-2</v>
      </c>
      <c r="Z34" s="104">
        <f t="shared" ref="Z34:Z46" si="48">(W34-V34)*100</f>
        <v>-1.4526790061897463</v>
      </c>
    </row>
    <row r="35" spans="1:26" ht="19.5" customHeight="1" x14ac:dyDescent="0.25">
      <c r="A35" s="24"/>
      <c r="B35" s="143" t="s">
        <v>65</v>
      </c>
      <c r="C35" s="10">
        <v>0</v>
      </c>
      <c r="D35" s="11">
        <v>185230</v>
      </c>
      <c r="E35" s="11">
        <v>571795</v>
      </c>
      <c r="F35" s="35">
        <v>836837</v>
      </c>
      <c r="G35" s="35">
        <v>352125</v>
      </c>
      <c r="H35" s="35">
        <v>2152870</v>
      </c>
      <c r="I35" s="35">
        <v>2951717.3560000006</v>
      </c>
      <c r="J35" s="12">
        <v>2836987.5119999996</v>
      </c>
      <c r="K35" s="35">
        <v>2085044.2159999998</v>
      </c>
      <c r="L35" s="12">
        <v>2401566.3779999996</v>
      </c>
      <c r="N35" s="77">
        <f>C35/$C$33</f>
        <v>0</v>
      </c>
      <c r="O35" s="18">
        <f>D35/$D$33</f>
        <v>6.4215327851039131E-4</v>
      </c>
      <c r="P35" s="18">
        <f>E35/$E$33</f>
        <v>1.8213749888345042E-3</v>
      </c>
      <c r="Q35" s="18">
        <f t="shared" ref="Q35:Q37" si="49">F35/$F$33</f>
        <v>2.3823148975127642E-3</v>
      </c>
      <c r="R35" s="18">
        <f t="shared" ref="R35:R37" si="50">G35/$G$33</f>
        <v>1.8826216403343703E-3</v>
      </c>
      <c r="S35" s="18">
        <f t="shared" ref="S35:S37" si="51">H35/$H$33</f>
        <v>1.1473703883084541E-2</v>
      </c>
      <c r="T35" s="37">
        <f t="shared" ref="T35:T37" si="52">I35/$I$33</f>
        <v>9.5857413594221362E-3</v>
      </c>
      <c r="U35" s="19">
        <f t="shared" ref="U35:U37" si="53">J35/$J$33</f>
        <v>8.3626720039831088E-3</v>
      </c>
      <c r="V35" s="96">
        <f t="shared" ref="V35:V37" si="54">K35/$K$33</f>
        <v>8.4092877823941977E-3</v>
      </c>
      <c r="W35" s="78">
        <f t="shared" ref="W35:W37" si="55">L35/$L$33</f>
        <v>6.5641018050819925E-3</v>
      </c>
      <c r="Y35" s="145">
        <f t="shared" si="47"/>
        <v>0.15180597110176575</v>
      </c>
      <c r="Z35" s="104">
        <f t="shared" si="48"/>
        <v>-0.18451859773122051</v>
      </c>
    </row>
    <row r="36" spans="1:26" ht="19.5" customHeight="1" x14ac:dyDescent="0.25">
      <c r="A36" s="24"/>
      <c r="B36" s="143" t="s">
        <v>66</v>
      </c>
      <c r="C36" s="10">
        <v>232469288</v>
      </c>
      <c r="D36" s="11">
        <v>270523923</v>
      </c>
      <c r="E36" s="11">
        <v>296614887</v>
      </c>
      <c r="F36" s="35">
        <v>326779777</v>
      </c>
      <c r="G36" s="35">
        <v>172858811</v>
      </c>
      <c r="H36" s="35">
        <v>172379523</v>
      </c>
      <c r="I36" s="35">
        <v>285383599.22600037</v>
      </c>
      <c r="J36" s="12">
        <v>315856552.78800029</v>
      </c>
      <c r="K36" s="35">
        <v>230457621.70900014</v>
      </c>
      <c r="L36" s="12">
        <v>346529326.32100004</v>
      </c>
      <c r="N36" s="77">
        <f>C36/$C$33</f>
        <v>0.92420828021912316</v>
      </c>
      <c r="O36" s="18">
        <f>D36/$D$33</f>
        <v>0.93784929044940157</v>
      </c>
      <c r="P36" s="18">
        <f>E36/$E$33</f>
        <v>0.94482626902608924</v>
      </c>
      <c r="Q36" s="18">
        <f t="shared" si="49"/>
        <v>0.930279529888137</v>
      </c>
      <c r="R36" s="18">
        <f t="shared" si="50"/>
        <v>0.924182430418371</v>
      </c>
      <c r="S36" s="18">
        <f t="shared" si="51"/>
        <v>0.91869532410659316</v>
      </c>
      <c r="T36" s="37">
        <f t="shared" si="52"/>
        <v>0.92678703292532405</v>
      </c>
      <c r="U36" s="19">
        <f t="shared" si="53"/>
        <v>0.93105970333041888</v>
      </c>
      <c r="V36" s="96">
        <f t="shared" si="54"/>
        <v>0.92946923989698205</v>
      </c>
      <c r="W36" s="78">
        <f t="shared" si="55"/>
        <v>0.94715423952255362</v>
      </c>
      <c r="Y36" s="145">
        <f t="shared" si="47"/>
        <v>0.50365747833050256</v>
      </c>
      <c r="Z36" s="104">
        <f t="shared" si="48"/>
        <v>1.7684999625571574</v>
      </c>
    </row>
    <row r="37" spans="1:26" ht="19.5" customHeight="1" thickBot="1" x14ac:dyDescent="0.3">
      <c r="A37" s="24"/>
      <c r="B37" t="s">
        <v>67</v>
      </c>
      <c r="C37" s="10">
        <v>1513049</v>
      </c>
      <c r="D37" s="11">
        <v>1892950</v>
      </c>
      <c r="E37" s="11">
        <v>2210312</v>
      </c>
      <c r="F37" s="35">
        <v>2357702</v>
      </c>
      <c r="G37" s="35">
        <v>2079943</v>
      </c>
      <c r="H37" s="35">
        <v>1471215</v>
      </c>
      <c r="I37" s="35">
        <v>2039019.1460000004</v>
      </c>
      <c r="J37" s="12">
        <v>1883171.5049999999</v>
      </c>
      <c r="K37" s="35">
        <v>1405443.5759999999</v>
      </c>
      <c r="L37" s="12">
        <v>1593459.0599999998</v>
      </c>
      <c r="N37" s="77">
        <f>C37/$C$33</f>
        <v>6.0152995959503438E-3</v>
      </c>
      <c r="O37" s="18">
        <f>D37/$D$33</f>
        <v>6.562457747428847E-3</v>
      </c>
      <c r="P37" s="18">
        <f>E37/$E$33</f>
        <v>7.0406474249001313E-3</v>
      </c>
      <c r="Q37" s="18">
        <f t="shared" si="49"/>
        <v>6.7119266936041767E-3</v>
      </c>
      <c r="R37" s="18">
        <f t="shared" si="50"/>
        <v>1.1120328583491632E-2</v>
      </c>
      <c r="S37" s="18">
        <f t="shared" si="51"/>
        <v>7.8408288741782951E-3</v>
      </c>
      <c r="T37" s="37">
        <f t="shared" si="52"/>
        <v>6.6217417872803282E-3</v>
      </c>
      <c r="U37" s="19">
        <f t="shared" si="53"/>
        <v>5.5510803473576365E-3</v>
      </c>
      <c r="V37" s="96">
        <f t="shared" si="54"/>
        <v>5.6683591656270229E-3</v>
      </c>
      <c r="W37" s="78">
        <f t="shared" si="55"/>
        <v>4.355335579265116E-3</v>
      </c>
      <c r="Y37" s="145">
        <f t="shared" si="47"/>
        <v>0.1337766148784901</v>
      </c>
      <c r="Z37" s="104">
        <f t="shared" si="48"/>
        <v>-0.13130235863619069</v>
      </c>
    </row>
    <row r="38" spans="1:26" ht="19.5" customHeight="1" thickBot="1" x14ac:dyDescent="0.3">
      <c r="A38" s="5" t="s">
        <v>35</v>
      </c>
      <c r="B38" s="6"/>
      <c r="C38" s="13">
        <f>SUM(C39:C44)</f>
        <v>270476629</v>
      </c>
      <c r="D38" s="14">
        <f>SUM(D39:D44)</f>
        <v>289277021</v>
      </c>
      <c r="E38" s="14">
        <f>SUM(E39:E44)</f>
        <v>309420015</v>
      </c>
      <c r="F38" s="14">
        <f>SUM(F39:F44)</f>
        <v>332265767</v>
      </c>
      <c r="G38" s="14">
        <f>SUM(G39:G44)</f>
        <v>351207615</v>
      </c>
      <c r="H38" s="14">
        <v>392280229</v>
      </c>
      <c r="I38" s="14">
        <v>402709457.45799983</v>
      </c>
      <c r="J38" s="15">
        <v>412059070.08200109</v>
      </c>
      <c r="K38" s="383">
        <v>288139895.62000042</v>
      </c>
      <c r="L38" s="14">
        <v>296122040.21500105</v>
      </c>
      <c r="M38" s="1"/>
      <c r="N38" s="134">
        <f>C38/C45</f>
        <v>0.5181444670562475</v>
      </c>
      <c r="O38" s="21">
        <f>D38/D45</f>
        <v>0.50071455721853186</v>
      </c>
      <c r="P38" s="21">
        <f>E38/E45</f>
        <v>0.49637776198408973</v>
      </c>
      <c r="Q38" s="21">
        <f>F38/F45</f>
        <v>0.48609820994288394</v>
      </c>
      <c r="R38" s="21">
        <f>G38/G45</f>
        <v>0.6525022989338719</v>
      </c>
      <c r="S38" s="21">
        <f>H38/H45</f>
        <v>0.67644392957851029</v>
      </c>
      <c r="T38" s="21">
        <f>I38/I45</f>
        <v>0.56668769859664059</v>
      </c>
      <c r="U38" s="22">
        <f>J38/J45</f>
        <v>0.5484590800827005</v>
      </c>
      <c r="V38" s="20">
        <f>K38/K45</f>
        <v>0.53748890039804276</v>
      </c>
      <c r="W38" s="234">
        <f>L38/L45</f>
        <v>0.4473239158403764</v>
      </c>
      <c r="X38" s="1"/>
      <c r="Y38" s="64">
        <f t="shared" si="47"/>
        <v>2.7702323476675009E-2</v>
      </c>
      <c r="Z38" s="101">
        <f t="shared" si="48"/>
        <v>-9.0164984557666354</v>
      </c>
    </row>
    <row r="39" spans="1:26" ht="19.5" customHeight="1" x14ac:dyDescent="0.25">
      <c r="A39" s="24"/>
      <c r="B39" t="s">
        <v>64</v>
      </c>
      <c r="C39" s="10">
        <v>17086626</v>
      </c>
      <c r="D39" s="11">
        <v>16108422</v>
      </c>
      <c r="E39" s="11">
        <v>16184808</v>
      </c>
      <c r="F39" s="35">
        <v>19120692</v>
      </c>
      <c r="G39" s="35">
        <v>20576507</v>
      </c>
      <c r="H39" s="35">
        <v>19983787</v>
      </c>
      <c r="I39" s="35">
        <v>18583780.817999996</v>
      </c>
      <c r="J39" s="12">
        <v>18254166.59000003</v>
      </c>
      <c r="K39" s="35">
        <v>13536362.540000016</v>
      </c>
      <c r="L39" s="12">
        <v>13675714.324999994</v>
      </c>
      <c r="N39" s="77">
        <f>C39/$C$38</f>
        <v>6.3172282437755467E-2</v>
      </c>
      <c r="O39" s="18">
        <f>D39/$D$38</f>
        <v>5.568510745967617E-2</v>
      </c>
      <c r="P39" s="18">
        <f>E39/$E$38</f>
        <v>5.2306920093711455E-2</v>
      </c>
      <c r="Q39" s="18">
        <f>F39/$F$38</f>
        <v>5.7546379732823935E-2</v>
      </c>
      <c r="R39" s="18">
        <f>G39/$G$38</f>
        <v>5.8587872589266038E-2</v>
      </c>
      <c r="S39" s="18">
        <f>H39/$H$38</f>
        <v>5.0942631115880176E-2</v>
      </c>
      <c r="T39" s="37">
        <f>I39/$I$38</f>
        <v>4.6146869595030983E-2</v>
      </c>
      <c r="U39" s="19">
        <f>J39/$J$38</f>
        <v>4.4299878137295683E-2</v>
      </c>
      <c r="V39" s="96">
        <f>K39/$K$38</f>
        <v>4.6978439104634798E-2</v>
      </c>
      <c r="W39" s="78">
        <f>L39/$L$38</f>
        <v>4.6182696549944967E-2</v>
      </c>
      <c r="Y39" s="145">
        <f t="shared" si="47"/>
        <v>1.0294625649113091E-2</v>
      </c>
      <c r="Z39" s="104">
        <f t="shared" si="48"/>
        <v>-7.9574255468983085E-2</v>
      </c>
    </row>
    <row r="40" spans="1:26" ht="19.5" customHeight="1" x14ac:dyDescent="0.25">
      <c r="A40" s="24"/>
      <c r="B40" t="s">
        <v>66</v>
      </c>
      <c r="C40" s="10">
        <v>253050257</v>
      </c>
      <c r="D40" s="11">
        <v>272771335</v>
      </c>
      <c r="E40" s="11">
        <v>292878441</v>
      </c>
      <c r="F40" s="35">
        <v>312581989</v>
      </c>
      <c r="G40" s="35">
        <v>330014523</v>
      </c>
      <c r="H40" s="35">
        <v>371649235</v>
      </c>
      <c r="I40" s="35">
        <v>383451397.4549998</v>
      </c>
      <c r="J40" s="12">
        <v>393314215.47500104</v>
      </c>
      <c r="K40" s="35">
        <v>274224574.3950004</v>
      </c>
      <c r="L40" s="12">
        <v>282135437.422001</v>
      </c>
      <c r="N40" s="77">
        <f>C40/$C$38</f>
        <v>0.93557161642975073</v>
      </c>
      <c r="O40" s="18">
        <f>D40/$D$38</f>
        <v>0.9429415929998809</v>
      </c>
      <c r="P40" s="18">
        <f>E40/$E$38</f>
        <v>0.94654006464320029</v>
      </c>
      <c r="Q40" s="18">
        <f t="shared" ref="Q40:Q41" si="56">F40/$F$38</f>
        <v>0.94075893469940286</v>
      </c>
      <c r="R40" s="18">
        <f t="shared" ref="R40:R44" si="57">G40/$G$38</f>
        <v>0.9396565134272501</v>
      </c>
      <c r="S40" s="18">
        <f t="shared" ref="S40:S41" si="58">H40/$H$38</f>
        <v>0.94740751005322776</v>
      </c>
      <c r="T40" s="37">
        <f t="shared" ref="T40:T44" si="59">I40/$I$38</f>
        <v>0.95217877393652095</v>
      </c>
      <c r="U40" s="19">
        <f t="shared" ref="U40:U41" si="60">J40/$J$38</f>
        <v>0.95450930226273201</v>
      </c>
      <c r="V40" s="96">
        <f t="shared" ref="V40:V41" si="61">K40/$K$38</f>
        <v>0.95170637097977029</v>
      </c>
      <c r="W40" s="78">
        <f t="shared" ref="W40:W41" si="62">L40/$L$38</f>
        <v>0.95276743742936187</v>
      </c>
      <c r="Y40" s="145">
        <f t="shared" ref="Y40:Y43" si="63">(L40-K40)/K40</f>
        <v>2.8848118533700732E-2</v>
      </c>
      <c r="Z40" s="104">
        <f t="shared" ref="Z40:Z44" si="64">(W40-V40)*100</f>
        <v>0.10610664495915856</v>
      </c>
    </row>
    <row r="41" spans="1:26" ht="19.5" customHeight="1" x14ac:dyDescent="0.25">
      <c r="A41" s="24"/>
      <c r="B41" t="s">
        <v>67</v>
      </c>
      <c r="C41" s="10">
        <v>339746</v>
      </c>
      <c r="D41" s="11">
        <v>396848</v>
      </c>
      <c r="E41" s="11">
        <v>356312</v>
      </c>
      <c r="F41" s="35">
        <v>562831</v>
      </c>
      <c r="G41" s="35">
        <v>616585</v>
      </c>
      <c r="H41" s="35">
        <v>576778</v>
      </c>
      <c r="I41" s="35">
        <v>464053.06699999986</v>
      </c>
      <c r="J41" s="12">
        <v>420789.30900000007</v>
      </c>
      <c r="K41" s="35">
        <v>312276.77800000011</v>
      </c>
      <c r="L41" s="12">
        <v>302151.92899999989</v>
      </c>
      <c r="N41" s="77">
        <f>C41/$C$38</f>
        <v>1.2561011324937802E-3</v>
      </c>
      <c r="O41" s="18">
        <f>D41/$D$38</f>
        <v>1.3718614725363892E-3</v>
      </c>
      <c r="P41" s="18">
        <f>E41/$E$38</f>
        <v>1.1515480018317497E-3</v>
      </c>
      <c r="Q41" s="18">
        <f t="shared" si="56"/>
        <v>1.693918109836455E-3</v>
      </c>
      <c r="R41" s="18">
        <f t="shared" si="57"/>
        <v>1.7556139834838148E-3</v>
      </c>
      <c r="S41" s="18">
        <f t="shared" si="58"/>
        <v>1.470321360498645E-3</v>
      </c>
      <c r="T41" s="37">
        <f t="shared" si="59"/>
        <v>1.1523272135926875E-3</v>
      </c>
      <c r="U41" s="19">
        <f t="shared" si="60"/>
        <v>1.0211868626414694E-3</v>
      </c>
      <c r="V41" s="96">
        <f t="shared" si="61"/>
        <v>1.0837679292139103E-3</v>
      </c>
      <c r="W41" s="78">
        <f t="shared" si="62"/>
        <v>1.0203628503323184E-3</v>
      </c>
      <c r="Y41" s="145">
        <f t="shared" si="63"/>
        <v>-3.2422676655131294E-2</v>
      </c>
      <c r="Z41" s="104">
        <f t="shared" si="64"/>
        <v>-6.3405078881591899E-3</v>
      </c>
    </row>
    <row r="42" spans="1:26" ht="19.5" customHeight="1" x14ac:dyDescent="0.25">
      <c r="A42" s="24"/>
      <c r="B42" t="s">
        <v>81</v>
      </c>
      <c r="C42" s="10">
        <v>0</v>
      </c>
      <c r="D42" s="11">
        <v>0</v>
      </c>
      <c r="E42" s="11">
        <v>0</v>
      </c>
      <c r="F42" s="35">
        <v>0</v>
      </c>
      <c r="G42" s="35">
        <v>0</v>
      </c>
      <c r="H42" s="35">
        <v>31630</v>
      </c>
      <c r="I42" s="35">
        <v>100819.151</v>
      </c>
      <c r="J42" s="12">
        <v>17454.620999999996</v>
      </c>
      <c r="K42" s="35">
        <v>15924.98</v>
      </c>
      <c r="L42" s="12">
        <v>6586.027</v>
      </c>
      <c r="N42" s="77">
        <f t="shared" ref="N42:N44" si="65">C42/$C$38</f>
        <v>0</v>
      </c>
      <c r="O42" s="18">
        <f t="shared" ref="O42:O44" si="66">D42/$D$38</f>
        <v>0</v>
      </c>
      <c r="P42" s="18">
        <f t="shared" ref="P42:P44" si="67">E42/$E$38</f>
        <v>0</v>
      </c>
      <c r="Q42" s="18">
        <f t="shared" ref="Q42:Q44" si="68">F42/$F$38</f>
        <v>0</v>
      </c>
      <c r="R42" s="18">
        <f t="shared" si="57"/>
        <v>0</v>
      </c>
      <c r="S42" s="18">
        <f t="shared" ref="S42:S44" si="69">H42/$H$38</f>
        <v>8.0631134739140778E-5</v>
      </c>
      <c r="T42" s="37">
        <f t="shared" si="59"/>
        <v>2.5035208171269441E-4</v>
      </c>
      <c r="U42" s="19">
        <f t="shared" ref="U42:U44" si="70">J42/$J$38</f>
        <v>4.2359511699442677E-5</v>
      </c>
      <c r="V42" s="96">
        <f t="shared" ref="V42:V44" si="71">K42/$K$38</f>
        <v>5.5268222978056124E-5</v>
      </c>
      <c r="W42" s="78">
        <f t="shared" ref="W42:W44" si="72">L42/$L$38</f>
        <v>2.2240921328308351E-5</v>
      </c>
      <c r="Y42" s="145">
        <f t="shared" si="63"/>
        <v>-0.58643420588283313</v>
      </c>
      <c r="Z42" s="104">
        <f t="shared" si="64"/>
        <v>-3.3027301649747776E-3</v>
      </c>
    </row>
    <row r="43" spans="1:26" ht="19.5" customHeight="1" x14ac:dyDescent="0.25">
      <c r="A43" s="24"/>
      <c r="B43" t="s">
        <v>82</v>
      </c>
      <c r="C43" s="10">
        <v>0</v>
      </c>
      <c r="D43" s="11">
        <v>0</v>
      </c>
      <c r="E43" s="11">
        <v>0</v>
      </c>
      <c r="F43" s="35">
        <v>0</v>
      </c>
      <c r="G43" s="35">
        <v>0</v>
      </c>
      <c r="H43" s="35">
        <v>38799</v>
      </c>
      <c r="I43" s="35">
        <v>109406.967</v>
      </c>
      <c r="J43" s="12">
        <v>52444.087000000007</v>
      </c>
      <c r="K43" s="35">
        <v>50756.927000000003</v>
      </c>
      <c r="L43" s="12">
        <v>2150.5119999999993</v>
      </c>
      <c r="N43" s="77">
        <f t="shared" si="65"/>
        <v>0</v>
      </c>
      <c r="O43" s="18">
        <f t="shared" si="66"/>
        <v>0</v>
      </c>
      <c r="P43" s="18">
        <f t="shared" si="67"/>
        <v>0</v>
      </c>
      <c r="Q43" s="18">
        <f t="shared" si="68"/>
        <v>0</v>
      </c>
      <c r="R43" s="18">
        <f t="shared" si="57"/>
        <v>0</v>
      </c>
      <c r="S43" s="18">
        <f t="shared" si="69"/>
        <v>9.8906335654249856E-5</v>
      </c>
      <c r="T43" s="37">
        <f t="shared" si="59"/>
        <v>2.7167717314265083E-4</v>
      </c>
      <c r="U43" s="19">
        <f t="shared" si="70"/>
        <v>1.2727322563137238E-4</v>
      </c>
      <c r="V43" s="96">
        <f t="shared" si="71"/>
        <v>1.7615376340296299E-4</v>
      </c>
      <c r="W43" s="78">
        <f t="shared" si="72"/>
        <v>7.2622490323199452E-6</v>
      </c>
      <c r="Y43" s="145">
        <f t="shared" si="63"/>
        <v>-0.95763116234361467</v>
      </c>
      <c r="Z43" s="104">
        <f t="shared" si="64"/>
        <v>-1.6889151437064303E-2</v>
      </c>
    </row>
    <row r="44" spans="1:26" ht="19.5" customHeight="1" thickBot="1" x14ac:dyDescent="0.3">
      <c r="A44" s="24"/>
      <c r="B44" t="s">
        <v>69</v>
      </c>
      <c r="C44" s="10">
        <v>0</v>
      </c>
      <c r="D44" s="11">
        <v>416</v>
      </c>
      <c r="E44" s="11">
        <v>454</v>
      </c>
      <c r="F44" s="35">
        <v>255</v>
      </c>
      <c r="G44" s="35">
        <v>0</v>
      </c>
      <c r="H44" s="35">
        <v>0</v>
      </c>
      <c r="I44" s="35">
        <v>0</v>
      </c>
      <c r="J44" s="12">
        <v>0</v>
      </c>
      <c r="K44" s="10"/>
      <c r="L44" s="161"/>
      <c r="N44" s="77">
        <f t="shared" si="65"/>
        <v>0</v>
      </c>
      <c r="O44" s="18">
        <f t="shared" si="66"/>
        <v>1.4380679065413909E-6</v>
      </c>
      <c r="P44" s="18">
        <f t="shared" si="67"/>
        <v>1.4672612565156783E-6</v>
      </c>
      <c r="Q44" s="18">
        <f t="shared" si="68"/>
        <v>7.6745793676662458E-7</v>
      </c>
      <c r="R44" s="18">
        <f t="shared" si="57"/>
        <v>0</v>
      </c>
      <c r="S44" s="18">
        <f t="shared" si="69"/>
        <v>0</v>
      </c>
      <c r="T44" s="37">
        <f t="shared" si="59"/>
        <v>0</v>
      </c>
      <c r="U44" s="19">
        <f t="shared" si="70"/>
        <v>0</v>
      </c>
      <c r="V44" s="96">
        <f t="shared" si="71"/>
        <v>0</v>
      </c>
      <c r="W44" s="78">
        <f t="shared" si="72"/>
        <v>0</v>
      </c>
      <c r="Y44" s="145"/>
      <c r="Z44" s="104">
        <f t="shared" si="64"/>
        <v>0</v>
      </c>
    </row>
    <row r="45" spans="1:26" ht="19.5" customHeight="1" thickBot="1" x14ac:dyDescent="0.3">
      <c r="A45" s="74" t="s">
        <v>20</v>
      </c>
      <c r="B45" s="100"/>
      <c r="C45" s="142">
        <f>C33+C38</f>
        <v>522010069</v>
      </c>
      <c r="D45" s="84">
        <f>D33+D38</f>
        <v>577728402</v>
      </c>
      <c r="E45" s="84">
        <f>E33+E38</f>
        <v>623355917</v>
      </c>
      <c r="F45" s="84">
        <f>F33+F38</f>
        <v>683536290</v>
      </c>
      <c r="G45" s="84">
        <f>G33+G38</f>
        <v>538247322</v>
      </c>
      <c r="H45" s="84">
        <f>H33+H38</f>
        <v>579915366</v>
      </c>
      <c r="I45" s="84">
        <f>I33+I38</f>
        <v>710637373.02800024</v>
      </c>
      <c r="J45" s="167">
        <f>J33+J38</f>
        <v>751303214.8540014</v>
      </c>
      <c r="K45" s="190">
        <f>K33+K38</f>
        <v>536085294.79700059</v>
      </c>
      <c r="L45" s="144">
        <f>L33+L38</f>
        <v>661985710.4190011</v>
      </c>
      <c r="N45" s="146">
        <f>N33+N38</f>
        <v>1</v>
      </c>
      <c r="O45" s="149">
        <f>O33+O38</f>
        <v>1</v>
      </c>
      <c r="P45" s="149">
        <f>P33+P38</f>
        <v>1</v>
      </c>
      <c r="Q45" s="149">
        <f>Q33+Q38</f>
        <v>1</v>
      </c>
      <c r="R45" s="149">
        <f>R33+R38</f>
        <v>1</v>
      </c>
      <c r="S45" s="149">
        <f>S33+S38</f>
        <v>1</v>
      </c>
      <c r="T45" s="149">
        <f>T33+T38</f>
        <v>1</v>
      </c>
      <c r="U45" s="150">
        <f>U33+U38</f>
        <v>1</v>
      </c>
      <c r="V45" s="242">
        <f>V33+V38</f>
        <v>1</v>
      </c>
      <c r="W45" s="177">
        <f>W33+W38</f>
        <v>1</v>
      </c>
      <c r="Y45" s="238">
        <f t="shared" si="47"/>
        <v>0.2348514627129909</v>
      </c>
      <c r="Z45" s="155">
        <f t="shared" si="48"/>
        <v>0</v>
      </c>
    </row>
    <row r="46" spans="1:26" ht="19.5" customHeight="1" x14ac:dyDescent="0.25">
      <c r="A46" s="24"/>
      <c r="B46" t="s">
        <v>64</v>
      </c>
      <c r="C46" s="76">
        <f>C34+C39</f>
        <v>34637729</v>
      </c>
      <c r="D46" s="315">
        <f t="shared" ref="D46:L46" si="73">D34+D39</f>
        <v>31957700</v>
      </c>
      <c r="E46" s="315">
        <f t="shared" si="73"/>
        <v>30723716</v>
      </c>
      <c r="F46" s="315">
        <f t="shared" si="73"/>
        <v>40416899</v>
      </c>
      <c r="G46" s="315">
        <f t="shared" si="73"/>
        <v>32325335</v>
      </c>
      <c r="H46" s="315">
        <f t="shared" si="73"/>
        <v>31615316</v>
      </c>
      <c r="I46" s="315">
        <f t="shared" si="73"/>
        <v>36137360.660000011</v>
      </c>
      <c r="J46" s="504">
        <f t="shared" si="73"/>
        <v>36921599.557000041</v>
      </c>
      <c r="K46" s="314">
        <f t="shared" si="73"/>
        <v>27533652.216000021</v>
      </c>
      <c r="L46" s="248">
        <f t="shared" si="73"/>
        <v>29015032.769999988</v>
      </c>
      <c r="M46" s="2"/>
      <c r="N46" s="77">
        <f>C46/$C$45</f>
        <v>6.6354522751552514E-2</v>
      </c>
      <c r="O46" s="18">
        <f>D46/$D$45</f>
        <v>5.5316131056336745E-2</v>
      </c>
      <c r="P46" s="18">
        <f>E46/$E$45</f>
        <v>4.9287598243813575E-2</v>
      </c>
      <c r="Q46" s="18">
        <f>F46/$F$45</f>
        <v>5.9129119538042375E-2</v>
      </c>
      <c r="R46" s="18">
        <f>G46/$G$45</f>
        <v>6.0056657374321316E-2</v>
      </c>
      <c r="S46" s="18">
        <f>H46/$H$45</f>
        <v>5.4517120693090927E-2</v>
      </c>
      <c r="T46" s="37">
        <f>I46/$I$45</f>
        <v>5.0852040761689775E-2</v>
      </c>
      <c r="U46" s="19">
        <f>J46/$J$45</f>
        <v>4.9143406852285208E-2</v>
      </c>
      <c r="V46" s="96">
        <f>K46/$K$45</f>
        <v>5.1360581018037789E-2</v>
      </c>
      <c r="W46" s="78">
        <f>L46/$L$45</f>
        <v>4.3830300735094481E-2</v>
      </c>
      <c r="Y46" s="107">
        <f t="shared" si="47"/>
        <v>5.3802544696163704E-2</v>
      </c>
      <c r="Z46" s="108">
        <f t="shared" si="48"/>
        <v>-0.7530280282943308</v>
      </c>
    </row>
    <row r="47" spans="1:26" ht="19.5" customHeight="1" x14ac:dyDescent="0.25">
      <c r="A47" s="24"/>
      <c r="B47" t="s">
        <v>65</v>
      </c>
      <c r="C47" s="76">
        <f>C35</f>
        <v>0</v>
      </c>
      <c r="D47" s="11">
        <f t="shared" ref="D47:L47" si="74">D35</f>
        <v>185230</v>
      </c>
      <c r="E47" s="11">
        <f t="shared" si="74"/>
        <v>571795</v>
      </c>
      <c r="F47" s="11">
        <f t="shared" si="74"/>
        <v>836837</v>
      </c>
      <c r="G47" s="11">
        <f t="shared" si="74"/>
        <v>352125</v>
      </c>
      <c r="H47" s="11">
        <f t="shared" si="74"/>
        <v>2152870</v>
      </c>
      <c r="I47" s="11">
        <f t="shared" si="74"/>
        <v>2951717.3560000006</v>
      </c>
      <c r="J47" s="35">
        <f t="shared" si="74"/>
        <v>2836987.5119999996</v>
      </c>
      <c r="K47" s="10">
        <f t="shared" si="74"/>
        <v>2085044.2159999998</v>
      </c>
      <c r="L47" s="12">
        <f t="shared" si="74"/>
        <v>2401566.3779999996</v>
      </c>
      <c r="M47" s="2"/>
      <c r="N47" s="77">
        <f t="shared" ref="N47:N52" si="75">C47/$C$45</f>
        <v>0</v>
      </c>
      <c r="O47" s="18">
        <f t="shared" ref="O47:O52" si="76">D47/$D$45</f>
        <v>3.2061778399463211E-4</v>
      </c>
      <c r="P47" s="18">
        <f t="shared" ref="P47:P52" si="77">E47/$E$45</f>
        <v>9.172849481430365E-4</v>
      </c>
      <c r="Q47" s="18">
        <f t="shared" ref="Q47:Q52" si="78">F47/$F$45</f>
        <v>1.2242758903115445E-3</v>
      </c>
      <c r="R47" s="18">
        <f t="shared" ref="R47:R52" si="79">G47/$G$45</f>
        <v>6.5420669199353675E-4</v>
      </c>
      <c r="S47" s="18">
        <f t="shared" ref="S47:S52" si="80">H47/$H$45</f>
        <v>3.7123865415906224E-3</v>
      </c>
      <c r="T47" s="37">
        <f t="shared" ref="T47:T52" si="81">I47/$I$45</f>
        <v>4.1536196491085732E-3</v>
      </c>
      <c r="U47" s="19">
        <f t="shared" ref="U47:U52" si="82">J47/$J$45</f>
        <v>3.7760886096451793E-3</v>
      </c>
      <c r="V47" s="96">
        <f t="shared" ref="V47:V52" si="83">K47/$K$45</f>
        <v>3.8893889391044449E-3</v>
      </c>
      <c r="W47" s="78">
        <f t="shared" ref="W47:W52" si="84">L47/$L$45</f>
        <v>3.6278220816578321E-3</v>
      </c>
      <c r="Y47" s="145">
        <f t="shared" ref="Y47:Y49" si="85">(L47-K47)/K47</f>
        <v>0.15180597110176575</v>
      </c>
      <c r="Z47" s="104">
        <f t="shared" ref="Z47:Z49" si="86">(W47-V47)*100</f>
        <v>-2.6156685744661283E-2</v>
      </c>
    </row>
    <row r="48" spans="1:26" ht="19.5" customHeight="1" x14ac:dyDescent="0.25">
      <c r="A48" s="24"/>
      <c r="B48" t="s">
        <v>66</v>
      </c>
      <c r="C48" s="76">
        <f>C36+C40</f>
        <v>485519545</v>
      </c>
      <c r="D48" s="11">
        <f t="shared" ref="D48:L48" si="87">D36+D40</f>
        <v>543295258</v>
      </c>
      <c r="E48" s="11">
        <f t="shared" si="87"/>
        <v>589493328</v>
      </c>
      <c r="F48" s="11">
        <f t="shared" si="87"/>
        <v>639361766</v>
      </c>
      <c r="G48" s="11">
        <f t="shared" si="87"/>
        <v>502873334</v>
      </c>
      <c r="H48" s="11">
        <f t="shared" si="87"/>
        <v>544028758</v>
      </c>
      <c r="I48" s="11">
        <f t="shared" si="87"/>
        <v>668834996.68100023</v>
      </c>
      <c r="J48" s="35">
        <f t="shared" si="87"/>
        <v>709170768.26300132</v>
      </c>
      <c r="K48" s="10">
        <f t="shared" si="87"/>
        <v>504682196.10400057</v>
      </c>
      <c r="L48" s="12">
        <f t="shared" si="87"/>
        <v>628664763.74300098</v>
      </c>
      <c r="M48" s="2"/>
      <c r="N48" s="77">
        <f t="shared" si="75"/>
        <v>0.93009613000395974</v>
      </c>
      <c r="O48" s="18">
        <f t="shared" si="76"/>
        <v>0.94039908046618759</v>
      </c>
      <c r="P48" s="18">
        <f t="shared" si="77"/>
        <v>0.94567695905900895</v>
      </c>
      <c r="Q48" s="18">
        <f t="shared" si="78"/>
        <v>0.93537354980816012</v>
      </c>
      <c r="R48" s="18">
        <f t="shared" si="79"/>
        <v>0.93427930515555824</v>
      </c>
      <c r="S48" s="18">
        <f t="shared" si="80"/>
        <v>0.9381175079951235</v>
      </c>
      <c r="T48" s="37">
        <f t="shared" si="81"/>
        <v>0.94117622020232117</v>
      </c>
      <c r="U48" s="19">
        <f t="shared" si="82"/>
        <v>0.94392084878914362</v>
      </c>
      <c r="V48" s="96">
        <f t="shared" si="83"/>
        <v>0.94142145103067709</v>
      </c>
      <c r="W48" s="78">
        <f t="shared" si="84"/>
        <v>0.94966515719061406</v>
      </c>
      <c r="Y48" s="145">
        <f t="shared" si="85"/>
        <v>0.24566463528158849</v>
      </c>
      <c r="Z48" s="104">
        <f t="shared" si="86"/>
        <v>0.82437061599369699</v>
      </c>
    </row>
    <row r="49" spans="1:26" ht="19.5" customHeight="1" x14ac:dyDescent="0.25">
      <c r="A49" s="24"/>
      <c r="B49" t="s">
        <v>67</v>
      </c>
      <c r="C49" s="76">
        <f>C37+C41</f>
        <v>1852795</v>
      </c>
      <c r="D49" s="11">
        <f t="shared" ref="D49:L49" si="88">D37+D41</f>
        <v>2289798</v>
      </c>
      <c r="E49" s="11">
        <f t="shared" si="88"/>
        <v>2566624</v>
      </c>
      <c r="F49" s="11">
        <f t="shared" si="88"/>
        <v>2920533</v>
      </c>
      <c r="G49" s="11">
        <f t="shared" si="88"/>
        <v>2696528</v>
      </c>
      <c r="H49" s="11">
        <f t="shared" si="88"/>
        <v>2047993</v>
      </c>
      <c r="I49" s="11">
        <f t="shared" si="88"/>
        <v>2503072.2130000005</v>
      </c>
      <c r="J49" s="35">
        <f t="shared" si="88"/>
        <v>2303960.8139999998</v>
      </c>
      <c r="K49" s="10">
        <f t="shared" si="88"/>
        <v>1717720.3540000001</v>
      </c>
      <c r="L49" s="12">
        <f t="shared" si="88"/>
        <v>1895610.9889999996</v>
      </c>
      <c r="M49" s="2"/>
      <c r="N49" s="77">
        <f t="shared" si="75"/>
        <v>3.5493472444877304E-3</v>
      </c>
      <c r="O49" s="18">
        <f t="shared" si="76"/>
        <v>3.9634506319459091E-3</v>
      </c>
      <c r="P49" s="18">
        <f t="shared" si="77"/>
        <v>4.1174294331756539E-3</v>
      </c>
      <c r="Q49" s="18">
        <f t="shared" si="78"/>
        <v>4.2726817035566612E-3</v>
      </c>
      <c r="R49" s="18">
        <f t="shared" si="79"/>
        <v>5.0098307781269369E-3</v>
      </c>
      <c r="S49" s="18">
        <f t="shared" si="80"/>
        <v>3.5315377382154072E-3</v>
      </c>
      <c r="T49" s="37">
        <f t="shared" si="81"/>
        <v>3.5222918298463534E-3</v>
      </c>
      <c r="U49" s="19">
        <f t="shared" si="82"/>
        <v>3.0666191338575887E-3</v>
      </c>
      <c r="V49" s="96">
        <f t="shared" si="83"/>
        <v>3.2041922631928363E-3</v>
      </c>
      <c r="W49" s="78">
        <f t="shared" si="84"/>
        <v>2.8635225189380304E-3</v>
      </c>
      <c r="Y49" s="145">
        <f t="shared" si="85"/>
        <v>0.10356204639815285</v>
      </c>
      <c r="Z49" s="104">
        <f t="shared" si="86"/>
        <v>-3.4066974425480581E-2</v>
      </c>
    </row>
    <row r="50" spans="1:26" ht="19.5" customHeight="1" x14ac:dyDescent="0.25">
      <c r="A50" s="24"/>
      <c r="B50" t="s">
        <v>81</v>
      </c>
      <c r="C50" s="76">
        <f>C42</f>
        <v>0</v>
      </c>
      <c r="D50" s="11">
        <f t="shared" ref="D50:L50" si="89">D42</f>
        <v>0</v>
      </c>
      <c r="E50" s="11">
        <f t="shared" si="89"/>
        <v>0</v>
      </c>
      <c r="F50" s="11">
        <f t="shared" si="89"/>
        <v>0</v>
      </c>
      <c r="G50" s="11">
        <f t="shared" si="89"/>
        <v>0</v>
      </c>
      <c r="H50" s="11">
        <f t="shared" si="89"/>
        <v>31630</v>
      </c>
      <c r="I50" s="11">
        <f t="shared" si="89"/>
        <v>100819.151</v>
      </c>
      <c r="J50" s="35">
        <f t="shared" si="89"/>
        <v>17454.620999999996</v>
      </c>
      <c r="K50" s="10">
        <f t="shared" si="89"/>
        <v>15924.98</v>
      </c>
      <c r="L50" s="12">
        <f t="shared" si="89"/>
        <v>6586.027</v>
      </c>
      <c r="M50" s="2"/>
      <c r="N50" s="77">
        <f t="shared" si="75"/>
        <v>0</v>
      </c>
      <c r="O50" s="18">
        <f t="shared" si="76"/>
        <v>0</v>
      </c>
      <c r="P50" s="18">
        <f t="shared" si="77"/>
        <v>0</v>
      </c>
      <c r="Q50" s="18">
        <f t="shared" si="78"/>
        <v>0</v>
      </c>
      <c r="R50" s="18">
        <f t="shared" si="79"/>
        <v>0</v>
      </c>
      <c r="S50" s="18">
        <f t="shared" si="80"/>
        <v>5.4542441629318714E-5</v>
      </c>
      <c r="T50" s="37">
        <f t="shared" si="81"/>
        <v>1.4187144502464489E-4</v>
      </c>
      <c r="U50" s="19">
        <f t="shared" si="82"/>
        <v>2.323245881942872E-5</v>
      </c>
      <c r="V50" s="96">
        <f t="shared" si="83"/>
        <v>2.9706056395429223E-5</v>
      </c>
      <c r="W50" s="78">
        <f t="shared" si="84"/>
        <v>9.9488960204766383E-6</v>
      </c>
      <c r="Y50" s="145">
        <f t="shared" ref="Y50:Y51" si="90">(L50-K50)/K50</f>
        <v>-0.58643420588283313</v>
      </c>
      <c r="Z50" s="104">
        <f t="shared" ref="Z50:Z52" si="91">(W50-V50)*100</f>
        <v>-1.9757160374952584E-3</v>
      </c>
    </row>
    <row r="51" spans="1:26" ht="19.5" customHeight="1" x14ac:dyDescent="0.25">
      <c r="A51" s="24"/>
      <c r="B51" t="s">
        <v>82</v>
      </c>
      <c r="C51" s="76">
        <f>C43</f>
        <v>0</v>
      </c>
      <c r="D51" s="11">
        <f t="shared" ref="D51:L51" si="92">D43</f>
        <v>0</v>
      </c>
      <c r="E51" s="11">
        <f t="shared" si="92"/>
        <v>0</v>
      </c>
      <c r="F51" s="11">
        <f t="shared" si="92"/>
        <v>0</v>
      </c>
      <c r="G51" s="11">
        <f t="shared" si="92"/>
        <v>0</v>
      </c>
      <c r="H51" s="11">
        <f t="shared" si="92"/>
        <v>38799</v>
      </c>
      <c r="I51" s="11">
        <f t="shared" si="92"/>
        <v>109406.967</v>
      </c>
      <c r="J51" s="35">
        <f t="shared" si="92"/>
        <v>52444.087000000007</v>
      </c>
      <c r="K51" s="10">
        <f t="shared" si="92"/>
        <v>50756.927000000003</v>
      </c>
      <c r="L51" s="12">
        <f t="shared" si="92"/>
        <v>2150.5119999999993</v>
      </c>
      <c r="M51" s="2"/>
      <c r="N51" s="77">
        <f t="shared" si="75"/>
        <v>0</v>
      </c>
      <c r="O51" s="18">
        <f t="shared" si="76"/>
        <v>0</v>
      </c>
      <c r="P51" s="18">
        <f t="shared" si="77"/>
        <v>0</v>
      </c>
      <c r="Q51" s="18">
        <f t="shared" si="78"/>
        <v>0</v>
      </c>
      <c r="R51" s="18">
        <f t="shared" si="79"/>
        <v>0</v>
      </c>
      <c r="S51" s="18">
        <f t="shared" si="80"/>
        <v>6.6904590350171886E-5</v>
      </c>
      <c r="T51" s="37">
        <f t="shared" si="81"/>
        <v>1.5395611200944985E-4</v>
      </c>
      <c r="U51" s="19">
        <f t="shared" si="82"/>
        <v>6.9804156248940474E-5</v>
      </c>
      <c r="V51" s="96">
        <f t="shared" si="83"/>
        <v>9.4680692592435559E-5</v>
      </c>
      <c r="W51" s="78">
        <f t="shared" si="84"/>
        <v>3.2485776749453424E-6</v>
      </c>
      <c r="Y51" s="145">
        <f t="shared" si="90"/>
        <v>-0.95763116234361467</v>
      </c>
      <c r="Z51" s="104">
        <f t="shared" si="91"/>
        <v>-9.1432114917490218E-3</v>
      </c>
    </row>
    <row r="52" spans="1:26" ht="19.5" customHeight="1" thickBot="1" x14ac:dyDescent="0.3">
      <c r="A52" s="31"/>
      <c r="B52" s="25" t="s">
        <v>69</v>
      </c>
      <c r="C52" s="214">
        <f>C44</f>
        <v>0</v>
      </c>
      <c r="D52" s="33">
        <f t="shared" ref="D52:L52" si="93">D44</f>
        <v>416</v>
      </c>
      <c r="E52" s="33">
        <f t="shared" si="93"/>
        <v>454</v>
      </c>
      <c r="F52" s="33">
        <f t="shared" si="93"/>
        <v>255</v>
      </c>
      <c r="G52" s="33">
        <f t="shared" si="93"/>
        <v>0</v>
      </c>
      <c r="H52" s="33">
        <f t="shared" si="93"/>
        <v>0</v>
      </c>
      <c r="I52" s="33">
        <f t="shared" si="93"/>
        <v>0</v>
      </c>
      <c r="J52" s="44">
        <f t="shared" si="93"/>
        <v>0</v>
      </c>
      <c r="K52" s="32">
        <f t="shared" si="93"/>
        <v>0</v>
      </c>
      <c r="L52" s="43">
        <f t="shared" si="93"/>
        <v>0</v>
      </c>
      <c r="M52" s="2"/>
      <c r="N52" s="147">
        <f t="shared" si="75"/>
        <v>0</v>
      </c>
      <c r="O52" s="80">
        <f t="shared" si="76"/>
        <v>7.2006153507405367E-7</v>
      </c>
      <c r="P52" s="80">
        <f t="shared" si="77"/>
        <v>7.2831585875521575E-7</v>
      </c>
      <c r="Q52" s="80">
        <f t="shared" si="78"/>
        <v>3.7305992926871521E-7</v>
      </c>
      <c r="R52" s="80">
        <f t="shared" si="79"/>
        <v>0</v>
      </c>
      <c r="S52" s="80">
        <f t="shared" si="80"/>
        <v>0</v>
      </c>
      <c r="T52" s="80">
        <f t="shared" si="81"/>
        <v>0</v>
      </c>
      <c r="U52" s="94">
        <f t="shared" si="82"/>
        <v>0</v>
      </c>
      <c r="V52" s="235">
        <f t="shared" si="83"/>
        <v>0</v>
      </c>
      <c r="W52" s="236">
        <f t="shared" si="84"/>
        <v>0</v>
      </c>
      <c r="Y52" s="109"/>
      <c r="Z52" s="106">
        <f t="shared" si="91"/>
        <v>0</v>
      </c>
    </row>
    <row r="53" spans="1:26" ht="19.5" customHeight="1" x14ac:dyDescent="0.25"/>
    <row r="54" spans="1:26" ht="19.5" customHeight="1" x14ac:dyDescent="0.25"/>
    <row r="55" spans="1:26" x14ac:dyDescent="0.25">
      <c r="A55" s="1" t="s">
        <v>26</v>
      </c>
      <c r="N55" s="1" t="str">
        <f>Y3</f>
        <v>VARIAÇÃO (JAN-SET)</v>
      </c>
    </row>
    <row r="56" spans="1:26" ht="15.75" thickBot="1" x14ac:dyDescent="0.3"/>
    <row r="57" spans="1:26" ht="24" customHeight="1" x14ac:dyDescent="0.25">
      <c r="A57" s="479" t="s">
        <v>78</v>
      </c>
      <c r="B57" s="464"/>
      <c r="C57" s="481">
        <v>2016</v>
      </c>
      <c r="D57" s="460">
        <v>2017</v>
      </c>
      <c r="E57" s="460">
        <v>2018</v>
      </c>
      <c r="F57" s="475">
        <v>2019</v>
      </c>
      <c r="G57" s="475">
        <v>2020</v>
      </c>
      <c r="H57" s="460">
        <v>2021</v>
      </c>
      <c r="I57" s="460">
        <v>2022</v>
      </c>
      <c r="J57" s="471">
        <v>2023</v>
      </c>
      <c r="K57" s="466" t="str">
        <f>K5</f>
        <v>janeiro - setembro</v>
      </c>
      <c r="L57" s="467"/>
      <c r="N57" s="473" t="s">
        <v>89</v>
      </c>
    </row>
    <row r="58" spans="1:26" ht="20.25" customHeight="1" thickBot="1" x14ac:dyDescent="0.3">
      <c r="A58" s="480"/>
      <c r="B58" s="465"/>
      <c r="C58" s="493"/>
      <c r="D58" s="468"/>
      <c r="E58" s="468"/>
      <c r="F58" s="489"/>
      <c r="G58" s="489"/>
      <c r="H58" s="468"/>
      <c r="I58" s="468"/>
      <c r="J58" s="497"/>
      <c r="K58" s="166">
        <v>2023</v>
      </c>
      <c r="L58" s="168">
        <v>2024</v>
      </c>
      <c r="N58" s="474"/>
    </row>
    <row r="59" spans="1:26" ht="20.100000000000001" customHeight="1" thickBot="1" x14ac:dyDescent="0.3">
      <c r="A59" s="5" t="s">
        <v>36</v>
      </c>
      <c r="B59" s="6"/>
      <c r="C59" s="113">
        <f>C33/C7</f>
        <v>9.8494977541431705</v>
      </c>
      <c r="D59" s="133">
        <f t="shared" ref="D59:L59" si="94">D33/D7</f>
        <v>10.411404658338641</v>
      </c>
      <c r="E59" s="133">
        <f t="shared" si="94"/>
        <v>10.813566770358026</v>
      </c>
      <c r="F59" s="133">
        <f t="shared" si="94"/>
        <v>10.404073354368721</v>
      </c>
      <c r="G59" s="133">
        <f t="shared" si="94"/>
        <v>10.469578868030986</v>
      </c>
      <c r="H59" s="133">
        <f t="shared" si="94"/>
        <v>10.653550547848225</v>
      </c>
      <c r="I59" s="133">
        <f t="shared" si="94"/>
        <v>11.335888485368951</v>
      </c>
      <c r="J59" s="133">
        <f t="shared" si="94"/>
        <v>12.08902887616267</v>
      </c>
      <c r="K59" s="133">
        <f t="shared" si="94"/>
        <v>11.986401348985037</v>
      </c>
      <c r="L59" s="133">
        <f t="shared" si="94"/>
        <v>13.566476855874377</v>
      </c>
      <c r="N59" s="23">
        <f>(L59-K59)/K59</f>
        <v>0.13182234274369053</v>
      </c>
    </row>
    <row r="60" spans="1:26" ht="20.100000000000001" customHeight="1" x14ac:dyDescent="0.25">
      <c r="A60" s="24"/>
      <c r="B60" s="143" t="s">
        <v>64</v>
      </c>
      <c r="C60" s="243">
        <f t="shared" ref="C60:L60" si="95">C34/C8</f>
        <v>3.6930183614591785</v>
      </c>
      <c r="D60" s="244">
        <f t="shared" si="95"/>
        <v>3.846178374708126</v>
      </c>
      <c r="E60" s="244">
        <f t="shared" si="95"/>
        <v>3.5479555383865642</v>
      </c>
      <c r="F60" s="368">
        <f t="shared" si="95"/>
        <v>3.4738775786512592</v>
      </c>
      <c r="G60" s="368">
        <f t="shared" si="95"/>
        <v>3.5189680817224835</v>
      </c>
      <c r="H60" s="368">
        <f t="shared" si="95"/>
        <v>3.5706787879829758</v>
      </c>
      <c r="I60" s="368">
        <f t="shared" si="95"/>
        <v>3.7117949830840442</v>
      </c>
      <c r="J60" s="369">
        <f t="shared" si="95"/>
        <v>3.9658236720706341</v>
      </c>
      <c r="K60" s="368">
        <f t="shared" si="95"/>
        <v>3.9609411282635931</v>
      </c>
      <c r="L60" s="369">
        <f t="shared" si="95"/>
        <v>4.2445185218579358</v>
      </c>
      <c r="N60" s="241">
        <f t="shared" ref="N60:N72" si="96">(L60-K60)/K60</f>
        <v>7.1593438127836542E-2</v>
      </c>
    </row>
    <row r="61" spans="1:26" ht="20.100000000000001" customHeight="1" x14ac:dyDescent="0.25">
      <c r="A61" s="24"/>
      <c r="B61" s="143" t="s">
        <v>65</v>
      </c>
      <c r="C61" s="243"/>
      <c r="D61" s="244">
        <f t="shared" ref="C61:L61" si="97">D35/D9</f>
        <v>7.166679563568831</v>
      </c>
      <c r="E61" s="244">
        <f t="shared" si="97"/>
        <v>7.166698000877358</v>
      </c>
      <c r="F61" s="368">
        <f t="shared" si="97"/>
        <v>7.1667251877670921</v>
      </c>
      <c r="G61" s="368">
        <f t="shared" si="97"/>
        <v>7.1666259616558801</v>
      </c>
      <c r="H61" s="368">
        <f t="shared" si="97"/>
        <v>7.8392796020770064</v>
      </c>
      <c r="I61" s="368">
        <f t="shared" si="97"/>
        <v>9.4834967756750377</v>
      </c>
      <c r="J61" s="369">
        <f t="shared" si="97"/>
        <v>9.6753921717677311</v>
      </c>
      <c r="K61" s="368">
        <f t="shared" si="97"/>
        <v>9.6755463932007828</v>
      </c>
      <c r="L61" s="369">
        <f t="shared" si="97"/>
        <v>9.6829741103661107</v>
      </c>
      <c r="N61" s="30">
        <f t="shared" si="96"/>
        <v>7.6767934992771892E-4</v>
      </c>
    </row>
    <row r="62" spans="1:26" ht="20.100000000000001" customHeight="1" x14ac:dyDescent="0.25">
      <c r="A62" s="24"/>
      <c r="B62" s="143" t="s">
        <v>66</v>
      </c>
      <c r="C62" s="243">
        <f t="shared" ref="C62:L62" si="98">C36/C10</f>
        <v>11.43769394680076</v>
      </c>
      <c r="D62" s="244">
        <f t="shared" si="98"/>
        <v>11.792197185065676</v>
      </c>
      <c r="E62" s="244">
        <f t="shared" si="98"/>
        <v>12.280357291607496</v>
      </c>
      <c r="F62" s="368">
        <f t="shared" si="98"/>
        <v>12.214009910256605</v>
      </c>
      <c r="G62" s="368">
        <f t="shared" si="98"/>
        <v>12.424023869009668</v>
      </c>
      <c r="H62" s="368">
        <f t="shared" si="98"/>
        <v>12.626207341385669</v>
      </c>
      <c r="I62" s="368">
        <f t="shared" si="98"/>
        <v>13.263898201729159</v>
      </c>
      <c r="J62" s="369">
        <f t="shared" si="98"/>
        <v>14.062524255606364</v>
      </c>
      <c r="K62" s="368">
        <f t="shared" si="98"/>
        <v>13.989850745453372</v>
      </c>
      <c r="L62" s="369">
        <f t="shared" si="98"/>
        <v>15.298830444751061</v>
      </c>
      <c r="N62" s="30">
        <f t="shared" si="96"/>
        <v>9.3566380593667189E-2</v>
      </c>
    </row>
    <row r="63" spans="1:26" ht="20.100000000000001" customHeight="1" thickBot="1" x14ac:dyDescent="0.3">
      <c r="A63" s="24"/>
      <c r="B63" t="s">
        <v>67</v>
      </c>
      <c r="C63" s="243">
        <f t="shared" ref="C63:L63" si="99">C37/C11</f>
        <v>3.2867790174304434</v>
      </c>
      <c r="D63" s="244">
        <f t="shared" si="99"/>
        <v>3.0641662754746912</v>
      </c>
      <c r="E63" s="244">
        <f t="shared" si="99"/>
        <v>3.1555419770605919</v>
      </c>
      <c r="F63" s="368">
        <f t="shared" si="99"/>
        <v>3.0976256418072028</v>
      </c>
      <c r="G63" s="368">
        <f t="shared" si="99"/>
        <v>3.6881953236657412</v>
      </c>
      <c r="H63" s="368">
        <f t="shared" si="99"/>
        <v>3.4390654402225365</v>
      </c>
      <c r="I63" s="368">
        <f t="shared" si="99"/>
        <v>3.3548272127523395</v>
      </c>
      <c r="J63" s="369">
        <f t="shared" si="99"/>
        <v>3.1334703870213123</v>
      </c>
      <c r="K63" s="368">
        <f t="shared" si="99"/>
        <v>3.0353089278204726</v>
      </c>
      <c r="L63" s="369">
        <f t="shared" si="99"/>
        <v>3.4976768902192732</v>
      </c>
      <c r="N63" s="30">
        <f t="shared" si="96"/>
        <v>0.15232978698178429</v>
      </c>
    </row>
    <row r="64" spans="1:26" ht="20.100000000000001" customHeight="1" thickBot="1" x14ac:dyDescent="0.3">
      <c r="A64" s="5" t="s">
        <v>35</v>
      </c>
      <c r="B64" s="6"/>
      <c r="C64" s="113">
        <f t="shared" ref="C64:L64" si="100">C38/C12</f>
        <v>3.2123307365165226</v>
      </c>
      <c r="D64" s="133">
        <f t="shared" si="100"/>
        <v>3.4169911944004991</v>
      </c>
      <c r="E64" s="133">
        <f t="shared" si="100"/>
        <v>3.594888865750693</v>
      </c>
      <c r="F64" s="133">
        <f t="shared" si="100"/>
        <v>3.6577742806699343</v>
      </c>
      <c r="G64" s="133">
        <f t="shared" si="100"/>
        <v>3.7299053053651443</v>
      </c>
      <c r="H64" s="133">
        <f t="shared" si="100"/>
        <v>3.9196333056686998</v>
      </c>
      <c r="I64" s="133">
        <f t="shared" si="100"/>
        <v>4.1284799603696305</v>
      </c>
      <c r="J64" s="365">
        <f t="shared" si="100"/>
        <v>4.3032296159872336</v>
      </c>
      <c r="K64" s="505">
        <f t="shared" si="100"/>
        <v>4.1828603884563664</v>
      </c>
      <c r="L64" s="133">
        <f t="shared" si="100"/>
        <v>4.3344282477848459</v>
      </c>
      <c r="N64" s="23">
        <f t="shared" si="96"/>
        <v>3.6235457379062502E-2</v>
      </c>
    </row>
    <row r="65" spans="1:14" ht="20.100000000000001" customHeight="1" x14ac:dyDescent="0.25">
      <c r="A65" s="24"/>
      <c r="B65" t="s">
        <v>64</v>
      </c>
      <c r="C65" s="243">
        <f t="shared" ref="C65:L65" si="101">C39/C13</f>
        <v>1.4934420664299528</v>
      </c>
      <c r="D65" s="244">
        <f t="shared" si="101"/>
        <v>1.5728556903652811</v>
      </c>
      <c r="E65" s="244">
        <f t="shared" si="101"/>
        <v>1.6319326577041899</v>
      </c>
      <c r="F65" s="368">
        <f t="shared" si="101"/>
        <v>1.6117177077449589</v>
      </c>
      <c r="G65" s="368">
        <f t="shared" si="101"/>
        <v>1.7063805000410912</v>
      </c>
      <c r="H65" s="368">
        <f t="shared" si="101"/>
        <v>1.7209033426561406</v>
      </c>
      <c r="I65" s="368">
        <f t="shared" si="101"/>
        <v>1.79831336101127</v>
      </c>
      <c r="J65" s="369">
        <f t="shared" si="101"/>
        <v>1.871847624052138</v>
      </c>
      <c r="K65" s="368">
        <f t="shared" si="101"/>
        <v>1.8645393904648124</v>
      </c>
      <c r="L65" s="369">
        <f t="shared" si="101"/>
        <v>1.8780438963449229</v>
      </c>
      <c r="N65" s="241">
        <f t="shared" si="96"/>
        <v>7.2428107173128052E-3</v>
      </c>
    </row>
    <row r="66" spans="1:14" ht="20.100000000000001" customHeight="1" x14ac:dyDescent="0.25">
      <c r="A66" s="24"/>
      <c r="B66" t="s">
        <v>66</v>
      </c>
      <c r="C66" s="243">
        <f t="shared" ref="C66:L66" si="102">C40/C14</f>
        <v>3.4910603079538358</v>
      </c>
      <c r="D66" s="244">
        <f t="shared" si="102"/>
        <v>3.6806052214736713</v>
      </c>
      <c r="E66" s="244">
        <f t="shared" si="102"/>
        <v>3.8601020428309649</v>
      </c>
      <c r="F66" s="368">
        <f t="shared" si="102"/>
        <v>3.9807372284039344</v>
      </c>
      <c r="G66" s="368">
        <f t="shared" si="102"/>
        <v>4.0441689969143733</v>
      </c>
      <c r="H66" s="368">
        <f t="shared" si="102"/>
        <v>4.2245779940261965</v>
      </c>
      <c r="I66" s="368">
        <f t="shared" si="102"/>
        <v>4.4182860545809941</v>
      </c>
      <c r="J66" s="369">
        <f t="shared" si="102"/>
        <v>4.5912755460811532</v>
      </c>
      <c r="K66" s="368">
        <f t="shared" si="102"/>
        <v>4.468417545458129</v>
      </c>
      <c r="L66" s="369">
        <f t="shared" si="102"/>
        <v>4.640026788246276</v>
      </c>
      <c r="N66" s="30">
        <f t="shared" ref="N66:N69" si="103">(L66-K66)/K66</f>
        <v>3.8404925466864047E-2</v>
      </c>
    </row>
    <row r="67" spans="1:14" ht="20.100000000000001" customHeight="1" x14ac:dyDescent="0.25">
      <c r="A67" s="24"/>
      <c r="B67" t="s">
        <v>67</v>
      </c>
      <c r="C67" s="243">
        <f t="shared" ref="C67:L67" si="104">C41/C15</f>
        <v>1.2436844975967962</v>
      </c>
      <c r="D67" s="244">
        <f t="shared" si="104"/>
        <v>1.2951535524297511</v>
      </c>
      <c r="E67" s="244">
        <f t="shared" si="104"/>
        <v>1.2663558044980239</v>
      </c>
      <c r="F67" s="368">
        <f t="shared" si="104"/>
        <v>1.2478986659216935</v>
      </c>
      <c r="G67" s="368">
        <f t="shared" si="104"/>
        <v>1.2361268153422988</v>
      </c>
      <c r="H67" s="368">
        <f t="shared" si="104"/>
        <v>1.2034259722917711</v>
      </c>
      <c r="I67" s="368">
        <f t="shared" si="104"/>
        <v>1.2710042631729264</v>
      </c>
      <c r="J67" s="369">
        <f t="shared" si="104"/>
        <v>1.3227821206402852</v>
      </c>
      <c r="K67" s="368">
        <f t="shared" si="104"/>
        <v>1.3172241390554575</v>
      </c>
      <c r="L67" s="369">
        <f t="shared" si="104"/>
        <v>1.312777184192033</v>
      </c>
      <c r="N67" s="30">
        <f t="shared" si="103"/>
        <v>-3.3760046840724321E-3</v>
      </c>
    </row>
    <row r="68" spans="1:14" ht="20.100000000000001" customHeight="1" x14ac:dyDescent="0.25">
      <c r="A68" s="24"/>
      <c r="B68" t="s">
        <v>81</v>
      </c>
      <c r="C68" s="243"/>
      <c r="D68" s="244"/>
      <c r="E68" s="244"/>
      <c r="F68" s="368"/>
      <c r="G68" s="368"/>
      <c r="H68" s="368">
        <f t="shared" ref="C68:L68" si="105">H42/H16</f>
        <v>7.3729603729603728</v>
      </c>
      <c r="I68" s="368">
        <f t="shared" si="105"/>
        <v>3.9476456414328207</v>
      </c>
      <c r="J68" s="369">
        <f t="shared" si="105"/>
        <v>4.1361886569523936</v>
      </c>
      <c r="K68" s="368">
        <f t="shared" si="105"/>
        <v>4.0940030556597442</v>
      </c>
      <c r="L68" s="369">
        <f t="shared" si="105"/>
        <v>5.1049644917302386</v>
      </c>
      <c r="N68" s="30">
        <f t="shared" si="103"/>
        <v>0.24693714741440978</v>
      </c>
    </row>
    <row r="69" spans="1:14" ht="20.100000000000001" customHeight="1" x14ac:dyDescent="0.25">
      <c r="A69" s="24"/>
      <c r="B69" t="s">
        <v>82</v>
      </c>
      <c r="C69" s="243"/>
      <c r="D69" s="244"/>
      <c r="E69" s="244"/>
      <c r="F69" s="368"/>
      <c r="G69" s="368"/>
      <c r="H69" s="368">
        <f t="shared" ref="C69:L69" si="106">H43/H17</f>
        <v>3.2897235882652196</v>
      </c>
      <c r="I69" s="368">
        <f t="shared" si="106"/>
        <v>3.3947299831819535</v>
      </c>
      <c r="J69" s="369">
        <f t="shared" si="106"/>
        <v>3.2931349953912887</v>
      </c>
      <c r="K69" s="368">
        <f t="shared" si="106"/>
        <v>3.2773312462864665</v>
      </c>
      <c r="L69" s="369">
        <f t="shared" si="106"/>
        <v>3.9259397192252217</v>
      </c>
      <c r="N69" s="30">
        <f t="shared" si="103"/>
        <v>0.19790751199583237</v>
      </c>
    </row>
    <row r="70" spans="1:14" ht="20.100000000000001" customHeight="1" thickBot="1" x14ac:dyDescent="0.3">
      <c r="A70" s="24"/>
      <c r="B70" t="s">
        <v>69</v>
      </c>
      <c r="C70" s="243"/>
      <c r="D70" s="244">
        <f t="shared" ref="C70:L70" si="107">D44/D18</f>
        <v>17.333333333333332</v>
      </c>
      <c r="E70" s="244">
        <f t="shared" si="107"/>
        <v>15.655172413793103</v>
      </c>
      <c r="F70" s="368">
        <f t="shared" si="107"/>
        <v>11.590909090909092</v>
      </c>
      <c r="G70" s="368"/>
      <c r="H70" s="368"/>
      <c r="I70" s="368"/>
      <c r="J70" s="369"/>
      <c r="K70" s="243"/>
      <c r="L70" s="329"/>
      <c r="N70" s="30"/>
    </row>
    <row r="71" spans="1:14" ht="20.100000000000001" customHeight="1" thickBot="1" x14ac:dyDescent="0.3">
      <c r="A71" s="74" t="s">
        <v>20</v>
      </c>
      <c r="B71" s="100"/>
      <c r="C71" s="373">
        <f t="shared" ref="C71:L71" si="108">C45/C19</f>
        <v>4.7569112942824816</v>
      </c>
      <c r="D71" s="115">
        <f t="shared" si="108"/>
        <v>5.1415914345030833</v>
      </c>
      <c r="E71" s="115">
        <f t="shared" si="108"/>
        <v>5.4155944930994329</v>
      </c>
      <c r="F71" s="115">
        <f t="shared" si="108"/>
        <v>5.4858614904670739</v>
      </c>
      <c r="G71" s="115">
        <f t="shared" si="108"/>
        <v>4.8047074816599187</v>
      </c>
      <c r="H71" s="115">
        <f t="shared" si="108"/>
        <v>4.927343918472844</v>
      </c>
      <c r="I71" s="115">
        <f t="shared" si="108"/>
        <v>5.6983999542127757</v>
      </c>
      <c r="J71" s="506">
        <f t="shared" si="108"/>
        <v>6.0678067169140544</v>
      </c>
      <c r="K71" s="374">
        <f t="shared" si="108"/>
        <v>5.9850046348710766</v>
      </c>
      <c r="L71" s="375">
        <f t="shared" si="108"/>
        <v>6.9472964839073112</v>
      </c>
      <c r="N71" s="128">
        <f t="shared" si="96"/>
        <v>0.16078381016274074</v>
      </c>
    </row>
    <row r="72" spans="1:14" ht="20.100000000000001" customHeight="1" x14ac:dyDescent="0.25">
      <c r="A72" s="24"/>
      <c r="B72" t="s">
        <v>64</v>
      </c>
      <c r="C72" s="366">
        <f t="shared" ref="C72:L72" si="109">C46/C20</f>
        <v>2.1389747303458471</v>
      </c>
      <c r="D72" s="318">
        <f t="shared" si="109"/>
        <v>2.2251103392291163</v>
      </c>
      <c r="E72" s="318">
        <f t="shared" si="109"/>
        <v>2.1921401019079156</v>
      </c>
      <c r="F72" s="318">
        <f t="shared" si="109"/>
        <v>2.2461402270342883</v>
      </c>
      <c r="G72" s="318">
        <f t="shared" si="109"/>
        <v>2.0994181246132841</v>
      </c>
      <c r="H72" s="318">
        <f t="shared" si="109"/>
        <v>2.1261292111429979</v>
      </c>
      <c r="I72" s="318">
        <f t="shared" si="109"/>
        <v>2.3990587891822606</v>
      </c>
      <c r="J72" s="419">
        <f t="shared" si="109"/>
        <v>2.5535327840649238</v>
      </c>
      <c r="K72" s="317">
        <f t="shared" si="109"/>
        <v>2.5508942359550684</v>
      </c>
      <c r="L72" s="507">
        <f t="shared" si="109"/>
        <v>2.6629544154860123</v>
      </c>
      <c r="N72" s="241">
        <f t="shared" si="96"/>
        <v>4.3929763120495666E-2</v>
      </c>
    </row>
    <row r="73" spans="1:14" ht="20.100000000000001" customHeight="1" x14ac:dyDescent="0.25">
      <c r="A73" s="24"/>
      <c r="B73" t="s">
        <v>65</v>
      </c>
      <c r="C73" s="366"/>
      <c r="D73" s="244">
        <f t="shared" ref="C73:L73" si="110">D47/D21</f>
        <v>7.166679563568831</v>
      </c>
      <c r="E73" s="244">
        <f t="shared" si="110"/>
        <v>7.166698000877358</v>
      </c>
      <c r="F73" s="244">
        <f t="shared" si="110"/>
        <v>7.1667251877670921</v>
      </c>
      <c r="G73" s="244">
        <f t="shared" si="110"/>
        <v>7.1666259616558801</v>
      </c>
      <c r="H73" s="244">
        <f t="shared" si="110"/>
        <v>7.8392796020770064</v>
      </c>
      <c r="I73" s="244">
        <f t="shared" si="110"/>
        <v>9.4834967756750377</v>
      </c>
      <c r="J73" s="368">
        <f t="shared" si="110"/>
        <v>9.6753921717677311</v>
      </c>
      <c r="K73" s="243">
        <f t="shared" si="110"/>
        <v>9.6755463932007828</v>
      </c>
      <c r="L73" s="369">
        <f t="shared" si="110"/>
        <v>9.6829741103661107</v>
      </c>
      <c r="N73" s="30">
        <f t="shared" ref="N73:N75" si="111">(L73-K73)/K73</f>
        <v>7.6767934992771892E-4</v>
      </c>
    </row>
    <row r="74" spans="1:14" ht="20.100000000000001" customHeight="1" x14ac:dyDescent="0.25">
      <c r="A74" s="24"/>
      <c r="B74" t="s">
        <v>66</v>
      </c>
      <c r="C74" s="366">
        <f t="shared" ref="C74:L74" si="112">C48/C22</f>
        <v>5.2313248842630777</v>
      </c>
      <c r="D74" s="244">
        <f t="shared" si="112"/>
        <v>5.5980166506231033</v>
      </c>
      <c r="E74" s="244">
        <f t="shared" si="112"/>
        <v>5.8933513866208029</v>
      </c>
      <c r="F74" s="244">
        <f t="shared" si="112"/>
        <v>6.0730719928039765</v>
      </c>
      <c r="G74" s="244">
        <f t="shared" si="112"/>
        <v>5.2648168901350445</v>
      </c>
      <c r="H74" s="244">
        <f t="shared" si="112"/>
        <v>5.3532637994900911</v>
      </c>
      <c r="I74" s="244">
        <f t="shared" si="112"/>
        <v>6.1755804170727533</v>
      </c>
      <c r="J74" s="368">
        <f t="shared" si="112"/>
        <v>6.558717623049751</v>
      </c>
      <c r="K74" s="243">
        <f t="shared" si="112"/>
        <v>6.4833588218874958</v>
      </c>
      <c r="L74" s="369">
        <f t="shared" si="112"/>
        <v>7.5329422643991037</v>
      </c>
      <c r="N74" s="30">
        <f t="shared" si="111"/>
        <v>0.16188884054485256</v>
      </c>
    </row>
    <row r="75" spans="1:14" ht="20.100000000000001" customHeight="1" x14ac:dyDescent="0.25">
      <c r="A75" s="24"/>
      <c r="B75" t="s">
        <v>67</v>
      </c>
      <c r="C75" s="366">
        <f t="shared" ref="C75:L75" si="113">C49/C23</f>
        <v>2.5258922375773838</v>
      </c>
      <c r="D75" s="244">
        <f t="shared" si="113"/>
        <v>2.4776537038239304</v>
      </c>
      <c r="E75" s="244">
        <f t="shared" si="113"/>
        <v>2.6141439079588764</v>
      </c>
      <c r="F75" s="244">
        <f t="shared" si="113"/>
        <v>2.4093725637397858</v>
      </c>
      <c r="G75" s="244">
        <f t="shared" si="113"/>
        <v>2.5373116913667371</v>
      </c>
      <c r="H75" s="244">
        <f t="shared" si="113"/>
        <v>2.2577989692142326</v>
      </c>
      <c r="I75" s="244">
        <f t="shared" si="113"/>
        <v>2.5728107173932333</v>
      </c>
      <c r="J75" s="368">
        <f t="shared" si="113"/>
        <v>2.5067705706213852</v>
      </c>
      <c r="K75" s="243">
        <f t="shared" si="113"/>
        <v>2.4535240167645083</v>
      </c>
      <c r="L75" s="369">
        <f t="shared" si="113"/>
        <v>2.7643339076676687</v>
      </c>
      <c r="N75" s="30">
        <f t="shared" si="111"/>
        <v>0.126678968202247</v>
      </c>
    </row>
    <row r="76" spans="1:14" ht="20.100000000000001" customHeight="1" x14ac:dyDescent="0.25">
      <c r="A76" s="24"/>
      <c r="B76" t="s">
        <v>81</v>
      </c>
      <c r="C76" s="366"/>
      <c r="D76" s="244"/>
      <c r="E76" s="244"/>
      <c r="F76" s="244"/>
      <c r="G76" s="244"/>
      <c r="H76" s="244">
        <f t="shared" ref="C76:L76" si="114">H50/H24</f>
        <v>7.3729603729603728</v>
      </c>
      <c r="I76" s="244">
        <f t="shared" si="114"/>
        <v>3.9476456414328207</v>
      </c>
      <c r="J76" s="368">
        <f t="shared" si="114"/>
        <v>4.1361886569523936</v>
      </c>
      <c r="K76" s="243">
        <f t="shared" si="114"/>
        <v>4.0940030556597442</v>
      </c>
      <c r="L76" s="369">
        <f t="shared" si="114"/>
        <v>5.1049644917302386</v>
      </c>
      <c r="N76" s="30">
        <f t="shared" ref="N76:N77" si="115">(L76-K76)/K76</f>
        <v>0.24693714741440978</v>
      </c>
    </row>
    <row r="77" spans="1:14" ht="20.100000000000001" customHeight="1" x14ac:dyDescent="0.25">
      <c r="A77" s="24"/>
      <c r="B77" t="s">
        <v>82</v>
      </c>
      <c r="C77" s="366"/>
      <c r="D77" s="244"/>
      <c r="E77" s="244"/>
      <c r="F77" s="244"/>
      <c r="G77" s="244"/>
      <c r="H77" s="244">
        <f t="shared" ref="C77:L77" si="116">H51/H25</f>
        <v>3.2897235882652196</v>
      </c>
      <c r="I77" s="244">
        <f t="shared" si="116"/>
        <v>3.3947299831819535</v>
      </c>
      <c r="J77" s="368">
        <f t="shared" si="116"/>
        <v>3.2931349953912887</v>
      </c>
      <c r="K77" s="243">
        <f t="shared" si="116"/>
        <v>3.2773312462864665</v>
      </c>
      <c r="L77" s="369">
        <f t="shared" si="116"/>
        <v>3.9259397192252217</v>
      </c>
      <c r="N77" s="30">
        <f t="shared" si="115"/>
        <v>0.19790751199583237</v>
      </c>
    </row>
    <row r="78" spans="1:14" ht="20.100000000000001" customHeight="1" thickBot="1" x14ac:dyDescent="0.3">
      <c r="A78" s="31"/>
      <c r="B78" s="25" t="s">
        <v>69</v>
      </c>
      <c r="C78" s="376"/>
      <c r="D78" s="246">
        <f t="shared" ref="C78:L78" si="117">D52/D26</f>
        <v>17.333333333333332</v>
      </c>
      <c r="E78" s="246">
        <f t="shared" si="117"/>
        <v>15.655172413793103</v>
      </c>
      <c r="F78" s="246">
        <f t="shared" si="117"/>
        <v>11.590909090909092</v>
      </c>
      <c r="G78" s="246"/>
      <c r="H78" s="246"/>
      <c r="I78" s="246"/>
      <c r="J78" s="420"/>
      <c r="K78" s="245"/>
      <c r="L78" s="508"/>
      <c r="M78" s="328"/>
      <c r="N78" s="34"/>
    </row>
    <row r="79" spans="1:14" ht="20.100000000000001" customHeight="1" x14ac:dyDescent="0.25"/>
    <row r="80" spans="1:14" ht="15.75" x14ac:dyDescent="0.25">
      <c r="A80" s="99" t="s">
        <v>38</v>
      </c>
    </row>
  </sheetData>
  <mergeCells count="51">
    <mergeCell ref="Y31:Z31"/>
    <mergeCell ref="N57:N58"/>
    <mergeCell ref="J57:J58"/>
    <mergeCell ref="J31:J32"/>
    <mergeCell ref="Q5:Q6"/>
    <mergeCell ref="Q31:Q32"/>
    <mergeCell ref="Y5:Z5"/>
    <mergeCell ref="P5:P6"/>
    <mergeCell ref="S5:S6"/>
    <mergeCell ref="S31:S32"/>
    <mergeCell ref="I31:I32"/>
    <mergeCell ref="T31:T32"/>
    <mergeCell ref="I57:I58"/>
    <mergeCell ref="K57:L57"/>
    <mergeCell ref="V5:W5"/>
    <mergeCell ref="K31:L31"/>
    <mergeCell ref="V31:W31"/>
    <mergeCell ref="R31:R32"/>
    <mergeCell ref="N31:N32"/>
    <mergeCell ref="R5:R6"/>
    <mergeCell ref="T5:T6"/>
    <mergeCell ref="U5:U6"/>
    <mergeCell ref="U31:U32"/>
    <mergeCell ref="O31:O32"/>
    <mergeCell ref="P31:P32"/>
    <mergeCell ref="O5:O6"/>
    <mergeCell ref="A5:B6"/>
    <mergeCell ref="C5:C6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H57:H58"/>
    <mergeCell ref="F57:F58"/>
    <mergeCell ref="A31:B32"/>
    <mergeCell ref="C31:C32"/>
    <mergeCell ref="D31:D32"/>
    <mergeCell ref="E31:E32"/>
    <mergeCell ref="G57:G58"/>
    <mergeCell ref="A57:B58"/>
    <mergeCell ref="C57:C58"/>
    <mergeCell ref="D57:D58"/>
    <mergeCell ref="E57:E58"/>
    <mergeCell ref="H31:H32"/>
    <mergeCell ref="F31:F32"/>
    <mergeCell ref="G31:G3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7" id="{6941FCD3-BBE4-40A6-A013-3C59CC1BE0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Y7:Z26</xm:sqref>
        </x14:conditionalFormatting>
        <x14:conditionalFormatting xmlns:xm="http://schemas.microsoft.com/office/excel/2006/main">
          <x14:cfRule type="iconSet" priority="119" id="{E21236CF-18A5-49A2-8C48-307954D4987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Y33:Z52</xm:sqref>
        </x14:conditionalFormatting>
        <x14:conditionalFormatting xmlns:xm="http://schemas.microsoft.com/office/excel/2006/main">
          <x14:cfRule type="iconSet" priority="121" id="{C523B869-97DC-460F-9BE6-DBB9C3CED4A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N59:N78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AC107"/>
  <sheetViews>
    <sheetView showGridLines="0" topLeftCell="G54" zoomScaleNormal="100" workbookViewId="0">
      <selection activeCell="Y49" sqref="Y49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2" width="12.42578125" customWidth="1"/>
    <col min="13" max="13" width="2.5703125" customWidth="1"/>
    <col min="14" max="15" width="10.28515625" customWidth="1"/>
    <col min="16" max="20" width="11.140625" customWidth="1"/>
    <col min="21" max="23" width="11.7109375" customWidth="1"/>
    <col min="24" max="24" width="2.5703125" customWidth="1"/>
    <col min="25" max="26" width="11.140625" customWidth="1"/>
    <col min="27" max="28" width="10.28515625" customWidth="1"/>
    <col min="29" max="29" width="1.85546875" customWidth="1"/>
    <col min="33" max="33" width="11.5703125" customWidth="1"/>
  </cols>
  <sheetData>
    <row r="1" spans="1:29" x14ac:dyDescent="0.25">
      <c r="A1" s="1" t="s">
        <v>74</v>
      </c>
    </row>
    <row r="2" spans="1:29" x14ac:dyDescent="0.25">
      <c r="A2" s="1"/>
    </row>
    <row r="3" spans="1:29" x14ac:dyDescent="0.25">
      <c r="A3" s="1" t="s">
        <v>21</v>
      </c>
      <c r="N3" s="1" t="s">
        <v>23</v>
      </c>
      <c r="Y3" s="1" t="str">
        <f>'7'!Y3</f>
        <v>VARIAÇÃO (JAN-SET)</v>
      </c>
    </row>
    <row r="4" spans="1:29" ht="15.75" thickBot="1" x14ac:dyDescent="0.3"/>
    <row r="5" spans="1:29" ht="24" customHeight="1" x14ac:dyDescent="0.25">
      <c r="A5" s="479" t="s">
        <v>78</v>
      </c>
      <c r="B5" s="464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71">
        <v>2023</v>
      </c>
      <c r="K5" s="466" t="s">
        <v>92</v>
      </c>
      <c r="L5" s="467"/>
      <c r="N5" s="49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71">
        <v>2023</v>
      </c>
      <c r="V5" s="466" t="str">
        <f>K5</f>
        <v>janeiro - setembro</v>
      </c>
      <c r="W5" s="467"/>
      <c r="Y5" s="502" t="s">
        <v>86</v>
      </c>
      <c r="Z5" s="503"/>
    </row>
    <row r="6" spans="1:29" ht="20.25" customHeight="1" thickBot="1" x14ac:dyDescent="0.3">
      <c r="A6" s="480"/>
      <c r="B6" s="465"/>
      <c r="C6" s="493"/>
      <c r="D6" s="468"/>
      <c r="E6" s="468"/>
      <c r="F6" s="468"/>
      <c r="G6" s="468"/>
      <c r="H6" s="468"/>
      <c r="I6" s="468"/>
      <c r="J6" s="497"/>
      <c r="K6" s="166">
        <v>2023</v>
      </c>
      <c r="L6" s="168">
        <v>2024</v>
      </c>
      <c r="N6" s="499"/>
      <c r="O6" s="468"/>
      <c r="P6" s="468"/>
      <c r="Q6" s="468"/>
      <c r="R6" s="468"/>
      <c r="S6" s="468"/>
      <c r="T6" s="468"/>
      <c r="U6" s="497"/>
      <c r="V6" s="166">
        <v>2023</v>
      </c>
      <c r="W6" s="168">
        <v>2024</v>
      </c>
      <c r="Y6" s="130" t="s">
        <v>0</v>
      </c>
      <c r="Z6" s="38" t="s">
        <v>37</v>
      </c>
    </row>
    <row r="7" spans="1:29" ht="20.100000000000001" customHeight="1" thickBot="1" x14ac:dyDescent="0.3">
      <c r="A7" s="5" t="s">
        <v>36</v>
      </c>
      <c r="B7" s="6"/>
      <c r="C7" s="13">
        <v>48051990</v>
      </c>
      <c r="D7" s="14">
        <v>52503615</v>
      </c>
      <c r="E7" s="14">
        <v>52337646</v>
      </c>
      <c r="F7" s="36">
        <v>55432735</v>
      </c>
      <c r="G7" s="36">
        <v>31472540</v>
      </c>
      <c r="H7" s="36">
        <v>28211839</v>
      </c>
      <c r="I7" s="36">
        <v>49559914.351000011</v>
      </c>
      <c r="J7" s="15">
        <v>52010292.342000015</v>
      </c>
      <c r="K7" s="382">
        <v>38508721.198999994</v>
      </c>
      <c r="L7" s="179">
        <v>45396652.910999998</v>
      </c>
      <c r="M7" s="1"/>
      <c r="N7" s="134">
        <f>C7/C26</f>
        <v>0.32652158243079221</v>
      </c>
      <c r="O7" s="21">
        <f>D7/D26</f>
        <v>0.33866384265840116</v>
      </c>
      <c r="P7" s="21">
        <f>E7/E26</f>
        <v>0.35128215295789383</v>
      </c>
      <c r="Q7" s="21">
        <f>F7/F26</f>
        <v>0.36067818363360377</v>
      </c>
      <c r="R7" s="259">
        <f>G7/G26</f>
        <v>0.22686829052615803</v>
      </c>
      <c r="S7" s="259">
        <f>H7/H26</f>
        <v>0.20557131612926036</v>
      </c>
      <c r="T7" s="259">
        <f>I7/I26</f>
        <v>0.31722634005983963</v>
      </c>
      <c r="U7" s="22">
        <f>J7/J26</f>
        <v>0.33201003273992796</v>
      </c>
      <c r="V7" s="20">
        <f>K7/K26</f>
        <v>0.33082644249428467</v>
      </c>
      <c r="W7" s="234">
        <f>L7/L26</f>
        <v>0.38416448627133337</v>
      </c>
      <c r="X7" s="1"/>
      <c r="Y7" s="101">
        <f>(L7-K7)/K7</f>
        <v>0.17886679945577816</v>
      </c>
      <c r="Z7" s="101">
        <f>(W7-V7)*100</f>
        <v>5.3338043777048707</v>
      </c>
      <c r="AC7" s="1"/>
    </row>
    <row r="8" spans="1:29" ht="20.100000000000001" customHeight="1" x14ac:dyDescent="0.25">
      <c r="A8" s="24"/>
      <c r="B8" s="143" t="s">
        <v>64</v>
      </c>
      <c r="C8" s="10">
        <v>32620110</v>
      </c>
      <c r="D8" s="11">
        <v>34752906</v>
      </c>
      <c r="E8" s="11">
        <v>35348494</v>
      </c>
      <c r="F8" s="35">
        <v>37381333</v>
      </c>
      <c r="G8" s="35">
        <v>20886109</v>
      </c>
      <c r="H8" s="378">
        <v>18531059</v>
      </c>
      <c r="I8" s="35">
        <v>33158214.310000006</v>
      </c>
      <c r="J8" s="12">
        <v>35047144.781000011</v>
      </c>
      <c r="K8" s="2">
        <v>25725895.453999996</v>
      </c>
      <c r="L8" s="12">
        <v>30948972.497999996</v>
      </c>
      <c r="N8" s="77">
        <f t="shared" ref="N8" si="0">C8/$C$7</f>
        <v>0.67885034521983378</v>
      </c>
      <c r="O8" s="18">
        <f t="shared" ref="O8" si="1">D8/$D$7</f>
        <v>0.6619145367418986</v>
      </c>
      <c r="P8" s="18">
        <f t="shared" ref="P8" si="2">E8/$E$7</f>
        <v>0.67539327236842095</v>
      </c>
      <c r="Q8" s="37">
        <f>F8/$F$7</f>
        <v>0.67435483744397606</v>
      </c>
      <c r="R8" s="37">
        <f>G8/$G$7</f>
        <v>0.66362959583179493</v>
      </c>
      <c r="S8" s="37">
        <f>H8/$H$7</f>
        <v>0.65685398956090735</v>
      </c>
      <c r="T8" s="37">
        <f>I8/$I$7</f>
        <v>0.66905309955062398</v>
      </c>
      <c r="U8" s="37">
        <f>J8/$J$7</f>
        <v>0.67385017854818507</v>
      </c>
      <c r="V8" s="380">
        <f>K8/$K$7</f>
        <v>0.6680537460866931</v>
      </c>
      <c r="W8" s="381">
        <f>L8/$L$7</f>
        <v>0.68174569078199143</v>
      </c>
      <c r="Y8" s="384">
        <f t="shared" ref="Y8:Y15" si="3">(L8-K8)/K8</f>
        <v>0.20302799773633878</v>
      </c>
      <c r="Z8" s="108">
        <f t="shared" ref="Z8:Z35" si="4">(W8-V8)*100</f>
        <v>1.369194469529833</v>
      </c>
    </row>
    <row r="9" spans="1:29" ht="20.100000000000001" customHeight="1" x14ac:dyDescent="0.25">
      <c r="A9" s="24"/>
      <c r="B9" s="143" t="s">
        <v>65</v>
      </c>
      <c r="C9" s="10">
        <v>5996156</v>
      </c>
      <c r="D9" s="11">
        <v>7229535</v>
      </c>
      <c r="E9" s="11">
        <v>7753878</v>
      </c>
      <c r="F9" s="35">
        <v>8773924</v>
      </c>
      <c r="G9" s="35">
        <v>4661254</v>
      </c>
      <c r="H9" s="379">
        <v>4596072</v>
      </c>
      <c r="I9" s="35">
        <v>7456230.0859999983</v>
      </c>
      <c r="J9" s="12">
        <v>7288887.5140000014</v>
      </c>
      <c r="K9" s="2">
        <v>5421479.919999999</v>
      </c>
      <c r="L9" s="12">
        <v>6312550.6000000006</v>
      </c>
      <c r="N9" s="77">
        <f t="shared" ref="N9:N14" si="5">C9/$C$7</f>
        <v>0.1247847591743859</v>
      </c>
      <c r="O9" s="18">
        <f t="shared" ref="O9:O14" si="6">D9/$D$7</f>
        <v>0.13769594722191986</v>
      </c>
      <c r="P9" s="18">
        <f t="shared" ref="P9:P14" si="7">E9/$E$7</f>
        <v>0.14815106510522083</v>
      </c>
      <c r="Q9" s="37">
        <f t="shared" ref="Q9:Q14" si="8">F9/$F$7</f>
        <v>0.15828055390014584</v>
      </c>
      <c r="R9" s="37">
        <f t="shared" ref="R9:R15" si="9">G9/$G$7</f>
        <v>0.14810542777926408</v>
      </c>
      <c r="S9" s="37">
        <f t="shared" ref="S9:S15" si="10">H9/$H$7</f>
        <v>0.16291288207053783</v>
      </c>
      <c r="T9" s="37">
        <f t="shared" ref="T9:T15" si="11">I9/$I$7</f>
        <v>0.15044880895460119</v>
      </c>
      <c r="U9" s="37">
        <f t="shared" ref="U9:U15" si="12">J9/$J$7</f>
        <v>0.14014317524060493</v>
      </c>
      <c r="V9" s="96">
        <f t="shared" ref="V9:V14" si="13">K9/$K$7</f>
        <v>0.14078576881282637</v>
      </c>
      <c r="W9" s="19">
        <f t="shared" ref="W9:W14" si="14">L9/$L$7</f>
        <v>0.13905321637645263</v>
      </c>
      <c r="Y9" s="385">
        <f t="shared" si="3"/>
        <v>0.16435930652676875</v>
      </c>
      <c r="Z9" s="104">
        <f t="shared" ref="Z9:Z12" si="15">(W9-V9)*100</f>
        <v>-0.1732552436373741</v>
      </c>
    </row>
    <row r="10" spans="1:29" ht="20.100000000000001" customHeight="1" x14ac:dyDescent="0.25">
      <c r="A10" s="24"/>
      <c r="B10" s="143" t="s">
        <v>72</v>
      </c>
      <c r="C10" s="10">
        <v>34002</v>
      </c>
      <c r="D10" s="11">
        <v>46873</v>
      </c>
      <c r="E10" s="11">
        <v>70780</v>
      </c>
      <c r="F10" s="35">
        <v>43940</v>
      </c>
      <c r="G10" s="35">
        <v>37473</v>
      </c>
      <c r="H10" s="379">
        <v>26994</v>
      </c>
      <c r="I10" s="35">
        <v>14766.048999999999</v>
      </c>
      <c r="J10" s="12">
        <v>13453.914999999997</v>
      </c>
      <c r="K10" s="2">
        <v>10761.433999999999</v>
      </c>
      <c r="L10" s="12">
        <v>1890.3519999999999</v>
      </c>
      <c r="N10" s="77">
        <f t="shared" si="5"/>
        <v>7.0760857146603083E-4</v>
      </c>
      <c r="O10" s="18">
        <f t="shared" si="6"/>
        <v>8.9275757488317708E-4</v>
      </c>
      <c r="P10" s="18">
        <f t="shared" si="7"/>
        <v>1.3523726305917541E-3</v>
      </c>
      <c r="Q10" s="37">
        <f t="shared" si="8"/>
        <v>7.9267241639800019E-4</v>
      </c>
      <c r="R10" s="37">
        <f t="shared" si="9"/>
        <v>1.19065699813234E-3</v>
      </c>
      <c r="S10" s="37">
        <f t="shared" si="10"/>
        <v>9.5683234262041545E-4</v>
      </c>
      <c r="T10" s="37">
        <f t="shared" si="11"/>
        <v>2.9794339222263106E-4</v>
      </c>
      <c r="U10" s="37">
        <f t="shared" si="12"/>
        <v>2.5867793458133519E-4</v>
      </c>
      <c r="V10" s="96">
        <f t="shared" si="13"/>
        <v>2.794544629095462E-4</v>
      </c>
      <c r="W10" s="19">
        <f t="shared" si="14"/>
        <v>4.1640779193700232E-5</v>
      </c>
      <c r="Y10" s="385">
        <f t="shared" si="3"/>
        <v>-0.82434013905581716</v>
      </c>
      <c r="Z10" s="104">
        <f t="shared" si="15"/>
        <v>-2.3781368371584594E-2</v>
      </c>
      <c r="AC10" s="1"/>
    </row>
    <row r="11" spans="1:29" ht="20.100000000000001" customHeight="1" x14ac:dyDescent="0.25">
      <c r="A11" s="24"/>
      <c r="B11" s="143" t="s">
        <v>66</v>
      </c>
      <c r="C11" s="10">
        <v>7107973</v>
      </c>
      <c r="D11" s="11">
        <v>7808527</v>
      </c>
      <c r="E11" s="11">
        <v>6734725</v>
      </c>
      <c r="F11" s="35">
        <v>6959733</v>
      </c>
      <c r="G11" s="35">
        <v>4458809</v>
      </c>
      <c r="H11" s="379">
        <v>3837005</v>
      </c>
      <c r="I11" s="35">
        <v>6821674.7509999983</v>
      </c>
      <c r="J11" s="12">
        <v>6864254.4360000053</v>
      </c>
      <c r="K11" s="2">
        <v>5058149.3389999997</v>
      </c>
      <c r="L11" s="12">
        <v>6371924.4250000007</v>
      </c>
      <c r="N11" s="77">
        <f t="shared" si="5"/>
        <v>0.14792255221896117</v>
      </c>
      <c r="O11" s="18">
        <f t="shared" si="6"/>
        <v>0.14872360693639858</v>
      </c>
      <c r="P11" s="18">
        <f t="shared" si="7"/>
        <v>0.12867840865445113</v>
      </c>
      <c r="Q11" s="37">
        <f t="shared" si="8"/>
        <v>0.12555276228026635</v>
      </c>
      <c r="R11" s="37">
        <f t="shared" si="9"/>
        <v>0.1416729949346319</v>
      </c>
      <c r="S11" s="37">
        <f t="shared" si="10"/>
        <v>0.13600690830541037</v>
      </c>
      <c r="T11" s="37">
        <f t="shared" si="11"/>
        <v>0.13764500686354297</v>
      </c>
      <c r="U11" s="37">
        <f t="shared" si="12"/>
        <v>0.13197877048764239</v>
      </c>
      <c r="V11" s="96">
        <f t="shared" si="13"/>
        <v>0.13135074812952635</v>
      </c>
      <c r="W11" s="19">
        <f t="shared" si="14"/>
        <v>0.14036110630209103</v>
      </c>
      <c r="Y11" s="385">
        <f t="shared" si="3"/>
        <v>0.2597343411493136</v>
      </c>
      <c r="Z11" s="104">
        <f t="shared" si="15"/>
        <v>0.90103581725646809</v>
      </c>
    </row>
    <row r="12" spans="1:29" ht="20.100000000000001" customHeight="1" x14ac:dyDescent="0.25">
      <c r="A12" s="24"/>
      <c r="B12" t="s">
        <v>67</v>
      </c>
      <c r="C12" s="10">
        <v>1961496</v>
      </c>
      <c r="D12" s="11">
        <v>2497849</v>
      </c>
      <c r="E12" s="11">
        <v>2289818</v>
      </c>
      <c r="F12" s="35">
        <v>1914368</v>
      </c>
      <c r="G12" s="35">
        <v>1185395</v>
      </c>
      <c r="H12" s="379">
        <v>997003</v>
      </c>
      <c r="I12" s="35">
        <v>1755389.8769999999</v>
      </c>
      <c r="J12" s="12">
        <v>2389678.4519999996</v>
      </c>
      <c r="K12" s="2">
        <v>1968142.9380000003</v>
      </c>
      <c r="L12" s="12">
        <v>1461568.4530000004</v>
      </c>
      <c r="N12" s="77">
        <f t="shared" si="5"/>
        <v>4.0820286527155275E-2</v>
      </c>
      <c r="O12" s="18">
        <f t="shared" si="6"/>
        <v>4.7574800325653768E-2</v>
      </c>
      <c r="P12" s="18">
        <f t="shared" si="7"/>
        <v>4.3750878669629123E-2</v>
      </c>
      <c r="Q12" s="37">
        <f t="shared" si="8"/>
        <v>3.4534972881998333E-2</v>
      </c>
      <c r="R12" s="37">
        <f t="shared" si="9"/>
        <v>3.7664421111229029E-2</v>
      </c>
      <c r="S12" s="37">
        <f t="shared" si="10"/>
        <v>3.5339879828464919E-2</v>
      </c>
      <c r="T12" s="37">
        <f t="shared" si="11"/>
        <v>3.5419550255227188E-2</v>
      </c>
      <c r="U12" s="37">
        <f t="shared" si="12"/>
        <v>4.5946260718674255E-2</v>
      </c>
      <c r="V12" s="96">
        <f t="shared" si="13"/>
        <v>5.1109018339749741E-2</v>
      </c>
      <c r="W12" s="19">
        <f t="shared" si="14"/>
        <v>3.219551132691216E-2</v>
      </c>
      <c r="Y12" s="385">
        <f t="shared" si="3"/>
        <v>-0.2573870399447582</v>
      </c>
      <c r="Z12" s="104">
        <f t="shared" si="15"/>
        <v>-1.891350701283758</v>
      </c>
    </row>
    <row r="13" spans="1:29" ht="20.100000000000001" customHeight="1" x14ac:dyDescent="0.25">
      <c r="A13" s="24"/>
      <c r="B13" s="143" t="s">
        <v>81</v>
      </c>
      <c r="C13" s="10">
        <v>0</v>
      </c>
      <c r="D13" s="11">
        <v>0</v>
      </c>
      <c r="E13" s="11">
        <v>0</v>
      </c>
      <c r="F13" s="35">
        <v>0</v>
      </c>
      <c r="G13" s="35">
        <v>0</v>
      </c>
      <c r="H13" s="379">
        <v>6760</v>
      </c>
      <c r="I13" s="35">
        <v>4786.5889999999999</v>
      </c>
      <c r="J13" s="12">
        <v>7067.6669999999995</v>
      </c>
      <c r="K13" s="2">
        <v>6183.8859999999995</v>
      </c>
      <c r="L13" s="12">
        <v>4544.299</v>
      </c>
      <c r="N13" s="77">
        <f t="shared" si="5"/>
        <v>0</v>
      </c>
      <c r="O13" s="18">
        <f t="shared" si="6"/>
        <v>0</v>
      </c>
      <c r="P13" s="18">
        <f t="shared" si="7"/>
        <v>0</v>
      </c>
      <c r="Q13" s="37">
        <f t="shared" si="8"/>
        <v>0</v>
      </c>
      <c r="R13" s="37">
        <f t="shared" si="9"/>
        <v>0</v>
      </c>
      <c r="S13" s="37">
        <f t="shared" si="10"/>
        <v>2.3961571594109833E-4</v>
      </c>
      <c r="T13" s="37">
        <f t="shared" si="11"/>
        <v>9.6581865862393627E-5</v>
      </c>
      <c r="U13" s="37">
        <f t="shared" si="12"/>
        <v>1.3588977646050696E-4</v>
      </c>
      <c r="V13" s="96">
        <f t="shared" si="13"/>
        <v>1.6058403934121252E-4</v>
      </c>
      <c r="W13" s="19">
        <f t="shared" si="14"/>
        <v>1.0010207159785732E-4</v>
      </c>
      <c r="Y13" s="385">
        <f t="shared" si="3"/>
        <v>-0.26513861995515436</v>
      </c>
      <c r="Z13" s="104">
        <f t="shared" ref="Z13:Z15" si="16">(W13-V13)*100</f>
        <v>-6.0481967743355198E-3</v>
      </c>
    </row>
    <row r="14" spans="1:29" ht="20.100000000000001" customHeight="1" x14ac:dyDescent="0.25">
      <c r="A14" s="24"/>
      <c r="B14" t="s">
        <v>68</v>
      </c>
      <c r="C14" s="10">
        <v>0</v>
      </c>
      <c r="D14" s="11">
        <v>0</v>
      </c>
      <c r="E14" s="11">
        <v>0</v>
      </c>
      <c r="F14" s="35">
        <v>1164</v>
      </c>
      <c r="G14" s="35">
        <v>537</v>
      </c>
      <c r="H14" s="379">
        <v>0</v>
      </c>
      <c r="I14" s="35"/>
      <c r="J14" s="12">
        <v>296.35500000000002</v>
      </c>
      <c r="K14" s="2"/>
      <c r="L14" s="12">
        <v>2479.4070000000002</v>
      </c>
      <c r="N14" s="77">
        <f t="shared" si="5"/>
        <v>0</v>
      </c>
      <c r="O14" s="18">
        <f t="shared" si="6"/>
        <v>0</v>
      </c>
      <c r="P14" s="18">
        <f t="shared" si="7"/>
        <v>0</v>
      </c>
      <c r="Q14" s="37">
        <f t="shared" si="8"/>
        <v>2.0998422682914709E-5</v>
      </c>
      <c r="R14" s="37">
        <f t="shared" si="9"/>
        <v>1.7062493208365133E-5</v>
      </c>
      <c r="S14" s="37">
        <f t="shared" si="10"/>
        <v>0</v>
      </c>
      <c r="T14" s="37">
        <f t="shared" si="11"/>
        <v>0</v>
      </c>
      <c r="U14" s="37">
        <f t="shared" si="12"/>
        <v>5.6980068108689256E-6</v>
      </c>
      <c r="V14" s="96">
        <f t="shared" si="13"/>
        <v>0</v>
      </c>
      <c r="W14" s="19">
        <f t="shared" si="14"/>
        <v>5.4616515558115487E-5</v>
      </c>
      <c r="Y14" s="385"/>
      <c r="Z14" s="104">
        <f t="shared" si="16"/>
        <v>5.4616515558115484E-3</v>
      </c>
      <c r="AC14" s="1"/>
    </row>
    <row r="15" spans="1:29" ht="20.100000000000001" customHeight="1" thickBot="1" x14ac:dyDescent="0.3">
      <c r="A15" s="24"/>
      <c r="B15" t="s">
        <v>70</v>
      </c>
      <c r="C15" s="10">
        <v>332253</v>
      </c>
      <c r="D15" s="11">
        <v>167925</v>
      </c>
      <c r="E15" s="11">
        <v>139951</v>
      </c>
      <c r="F15" s="35">
        <v>358273</v>
      </c>
      <c r="G15" s="35">
        <v>242963</v>
      </c>
      <c r="H15" s="33">
        <v>216946</v>
      </c>
      <c r="I15" s="44">
        <v>348852.68900000001</v>
      </c>
      <c r="J15" s="43">
        <v>399509.22200000001</v>
      </c>
      <c r="K15" s="212">
        <v>318108.22800000006</v>
      </c>
      <c r="L15" s="161">
        <v>292722.87700000004</v>
      </c>
      <c r="N15" s="77">
        <f t="shared" ref="N15" si="17">C15/$C$7</f>
        <v>6.9144482881978459E-3</v>
      </c>
      <c r="O15" s="18">
        <f t="shared" ref="O15" si="18">D15/$D$7</f>
        <v>3.1983511992459946E-3</v>
      </c>
      <c r="P15" s="18">
        <f t="shared" ref="P15" si="19">E15/$E$7</f>
        <v>2.6740025716861624E-3</v>
      </c>
      <c r="Q15" s="37">
        <f t="shared" ref="Q15" si="20">F15/$F$7</f>
        <v>6.4632026545325613E-3</v>
      </c>
      <c r="R15" s="37">
        <f t="shared" si="9"/>
        <v>7.7198408517393262E-3</v>
      </c>
      <c r="S15" s="37">
        <f t="shared" si="10"/>
        <v>7.6898921761179764E-3</v>
      </c>
      <c r="T15" s="37">
        <f t="shared" si="11"/>
        <v>7.0390091179195298E-3</v>
      </c>
      <c r="U15" s="37">
        <f t="shared" si="12"/>
        <v>7.6813492870406964E-3</v>
      </c>
      <c r="V15" s="96">
        <f t="shared" ref="V15" si="21">K15/$K$7</f>
        <v>8.2606801289537707E-3</v>
      </c>
      <c r="W15" s="19">
        <f t="shared" ref="W15" si="22">L15/$L$7</f>
        <v>6.4481158462030745E-3</v>
      </c>
      <c r="Y15" s="385">
        <f t="shared" si="3"/>
        <v>-7.9800988360477179E-2</v>
      </c>
      <c r="Z15" s="104">
        <f t="shared" si="16"/>
        <v>-0.1812564282750696</v>
      </c>
    </row>
    <row r="16" spans="1:29" ht="20.100000000000001" customHeight="1" thickBot="1" x14ac:dyDescent="0.3">
      <c r="A16" s="5" t="s">
        <v>35</v>
      </c>
      <c r="B16" s="6"/>
      <c r="C16" s="13">
        <v>99111299</v>
      </c>
      <c r="D16" s="14">
        <v>102528037</v>
      </c>
      <c r="E16" s="14">
        <v>96652690</v>
      </c>
      <c r="F16" s="36">
        <v>98257557</v>
      </c>
      <c r="G16" s="36">
        <v>107253502</v>
      </c>
      <c r="H16" s="36">
        <v>109024423</v>
      </c>
      <c r="I16" s="36">
        <v>106668961.03700003</v>
      </c>
      <c r="J16" s="15">
        <v>104642480.80700004</v>
      </c>
      <c r="K16" s="383">
        <v>77892860.575000018</v>
      </c>
      <c r="L16" s="160">
        <v>72773179.370000005</v>
      </c>
      <c r="M16" s="1"/>
      <c r="N16" s="134">
        <f t="shared" ref="N16:T16" si="23">C16/C26</f>
        <v>0.67347841756920779</v>
      </c>
      <c r="O16" s="21">
        <f t="shared" si="23"/>
        <v>0.6613361573415989</v>
      </c>
      <c r="P16" s="21">
        <f t="shared" si="23"/>
        <v>0.64871784704210611</v>
      </c>
      <c r="Q16" s="21">
        <f t="shared" si="23"/>
        <v>0.63932182287298811</v>
      </c>
      <c r="R16" s="259">
        <f t="shared" si="23"/>
        <v>0.77313170947384202</v>
      </c>
      <c r="S16" s="259">
        <f t="shared" si="23"/>
        <v>0.79442868387073962</v>
      </c>
      <c r="T16" s="259">
        <f t="shared" si="23"/>
        <v>0.68277365994016037</v>
      </c>
      <c r="U16" s="22">
        <f>J16/J26</f>
        <v>0.66798996726007209</v>
      </c>
      <c r="V16" s="20">
        <f>K16/K26</f>
        <v>0.66917355750571528</v>
      </c>
      <c r="W16" s="234">
        <f>L16/L26</f>
        <v>0.61583551372866652</v>
      </c>
      <c r="X16" s="1"/>
      <c r="Y16" s="64">
        <f t="shared" ref="Y16:Y35" si="24">(L16-K16)/K16</f>
        <v>-6.5727220276760409E-2</v>
      </c>
      <c r="Z16" s="101">
        <f t="shared" si="4"/>
        <v>-5.333804377704876</v>
      </c>
      <c r="AC16" s="26"/>
    </row>
    <row r="17" spans="1:29" ht="20.100000000000001" customHeight="1" x14ac:dyDescent="0.25">
      <c r="A17" s="24"/>
      <c r="B17" t="s">
        <v>64</v>
      </c>
      <c r="C17" s="10">
        <v>51767055</v>
      </c>
      <c r="D17" s="11">
        <v>55509298</v>
      </c>
      <c r="E17" s="11">
        <v>53008030</v>
      </c>
      <c r="F17" s="35">
        <v>56579396</v>
      </c>
      <c r="G17" s="35">
        <v>63218136</v>
      </c>
      <c r="H17" s="35">
        <v>63144509</v>
      </c>
      <c r="I17" s="35">
        <v>61090880.499000035</v>
      </c>
      <c r="J17" s="12">
        <v>59587114.641000018</v>
      </c>
      <c r="K17" s="212">
        <v>44406416.424000025</v>
      </c>
      <c r="L17" s="161">
        <v>41480939.051000006</v>
      </c>
      <c r="N17" s="77">
        <f t="shared" ref="N17" si="25">C17/$C$16</f>
        <v>0.5223123450334356</v>
      </c>
      <c r="O17" s="18">
        <f t="shared" ref="O17" si="26">D17/$D$16</f>
        <v>0.54140603511213226</v>
      </c>
      <c r="P17" s="18">
        <f t="shared" ref="P17" si="27">E17/$E$16</f>
        <v>0.54843822763753391</v>
      </c>
      <c r="Q17" s="37">
        <f>F17/$F$16</f>
        <v>0.57582742465294556</v>
      </c>
      <c r="R17" s="37">
        <f>G17/$G$16</f>
        <v>0.58942724313095152</v>
      </c>
      <c r="S17" s="37">
        <f>H17/$H$16</f>
        <v>0.57917764903007096</v>
      </c>
      <c r="T17" s="37">
        <f>I17/$I$16</f>
        <v>0.57271468574452111</v>
      </c>
      <c r="U17" s="37">
        <f>J17/$J$16</f>
        <v>0.56943522536417113</v>
      </c>
      <c r="V17" s="96">
        <f>K17/$K$16</f>
        <v>0.57009610503703101</v>
      </c>
      <c r="W17" s="78">
        <f>L17/$L$16</f>
        <v>0.57000311667158099</v>
      </c>
      <c r="Y17" s="145">
        <f t="shared" si="24"/>
        <v>-6.5879609493075558E-2</v>
      </c>
      <c r="Z17" s="104">
        <f t="shared" si="4"/>
        <v>-9.298836545001965E-3</v>
      </c>
      <c r="AC17" s="2"/>
    </row>
    <row r="18" spans="1:29" ht="20.100000000000001" customHeight="1" x14ac:dyDescent="0.25">
      <c r="A18" s="24"/>
      <c r="B18" t="s">
        <v>65</v>
      </c>
      <c r="C18" s="10">
        <v>56768</v>
      </c>
      <c r="D18" s="11">
        <v>44015</v>
      </c>
      <c r="E18" s="11">
        <v>22043</v>
      </c>
      <c r="F18" s="35">
        <v>50944</v>
      </c>
      <c r="G18" s="35">
        <v>44500</v>
      </c>
      <c r="H18" s="35">
        <v>23703</v>
      </c>
      <c r="I18" s="35">
        <v>293499.55899999995</v>
      </c>
      <c r="J18" s="12">
        <v>214368.47399999999</v>
      </c>
      <c r="K18" s="212">
        <v>153354.76800000001</v>
      </c>
      <c r="L18" s="161">
        <v>207879.94500000001</v>
      </c>
      <c r="N18" s="77">
        <f t="shared" ref="N18:N25" si="28">C18/$C$16</f>
        <v>5.7277021462507521E-4</v>
      </c>
      <c r="O18" s="18">
        <f t="shared" ref="O18:O25" si="29">D18/$D$16</f>
        <v>4.2929720774815964E-4</v>
      </c>
      <c r="P18" s="18">
        <f t="shared" ref="P18:P25" si="30">E18/$E$16</f>
        <v>2.2806400939280635E-4</v>
      </c>
      <c r="Q18" s="37">
        <f t="shared" ref="Q18:Q24" si="31">F18/$F$16</f>
        <v>5.1847411594000857E-4</v>
      </c>
      <c r="R18" s="37">
        <f t="shared" ref="R18:R25" si="32">G18/$G$16</f>
        <v>4.1490486716228622E-4</v>
      </c>
      <c r="S18" s="37">
        <f t="shared" ref="S18:S25" si="33">H18/$H$16</f>
        <v>2.1741000179381826E-4</v>
      </c>
      <c r="T18" s="37">
        <f t="shared" ref="T18:T25" si="34">I18/$I$16</f>
        <v>2.7514991816428623E-3</v>
      </c>
      <c r="U18" s="37">
        <f t="shared" ref="U18:U25" si="35">J18/$J$16</f>
        <v>2.0485798152604564E-3</v>
      </c>
      <c r="V18" s="96">
        <f t="shared" ref="V18:V24" si="36">K18/$K$16</f>
        <v>1.9687910659326813E-3</v>
      </c>
      <c r="W18" s="78">
        <f t="shared" ref="W18:W24" si="37">L18/$L$16</f>
        <v>2.8565461451543557E-3</v>
      </c>
      <c r="Y18" s="145">
        <f t="shared" ref="Y18:Y25" si="38">(L18-K18)/K18</f>
        <v>0.35554927773748768</v>
      </c>
      <c r="Z18" s="104">
        <f t="shared" ref="Z18:Z25" si="39">(W18-V18)*100</f>
        <v>8.8775507922167443E-2</v>
      </c>
      <c r="AC18" s="2"/>
    </row>
    <row r="19" spans="1:29" ht="20.100000000000001" customHeight="1" x14ac:dyDescent="0.25">
      <c r="A19" s="24"/>
      <c r="B19" t="s">
        <v>72</v>
      </c>
      <c r="C19" s="10">
        <v>0</v>
      </c>
      <c r="D19" s="11">
        <v>0</v>
      </c>
      <c r="E19" s="11">
        <v>0</v>
      </c>
      <c r="F19" s="35">
        <v>194</v>
      </c>
      <c r="G19" s="35">
        <v>2024</v>
      </c>
      <c r="H19" s="35">
        <v>142</v>
      </c>
      <c r="I19" s="35"/>
      <c r="J19" s="12"/>
      <c r="K19" s="212"/>
      <c r="L19" s="161"/>
      <c r="N19" s="77">
        <f t="shared" si="28"/>
        <v>0</v>
      </c>
      <c r="O19" s="18">
        <f t="shared" si="29"/>
        <v>0</v>
      </c>
      <c r="P19" s="18">
        <f t="shared" si="30"/>
        <v>0</v>
      </c>
      <c r="Q19" s="37">
        <f t="shared" si="31"/>
        <v>1.9744028441496871E-6</v>
      </c>
      <c r="R19" s="37">
        <f t="shared" si="32"/>
        <v>1.8871178677223986E-5</v>
      </c>
      <c r="S19" s="37">
        <f t="shared" si="33"/>
        <v>1.3024604587909629E-6</v>
      </c>
      <c r="T19" s="37">
        <f t="shared" si="34"/>
        <v>0</v>
      </c>
      <c r="U19" s="37">
        <f t="shared" si="35"/>
        <v>0</v>
      </c>
      <c r="V19" s="96">
        <f t="shared" si="36"/>
        <v>0</v>
      </c>
      <c r="W19" s="78">
        <f t="shared" si="37"/>
        <v>0</v>
      </c>
      <c r="Y19" s="145"/>
      <c r="Z19" s="104">
        <f t="shared" ref="Z19:Z23" si="40">(W19-V19)*100</f>
        <v>0</v>
      </c>
      <c r="AC19" s="26"/>
    </row>
    <row r="20" spans="1:29" ht="20.100000000000001" customHeight="1" x14ac:dyDescent="0.25">
      <c r="A20" s="24"/>
      <c r="B20" t="s">
        <v>66</v>
      </c>
      <c r="C20" s="10">
        <v>17693535</v>
      </c>
      <c r="D20" s="11">
        <v>18328384</v>
      </c>
      <c r="E20" s="11">
        <v>17414147</v>
      </c>
      <c r="F20" s="35">
        <v>16488232</v>
      </c>
      <c r="G20" s="35">
        <v>17117968</v>
      </c>
      <c r="H20" s="35">
        <v>18013141</v>
      </c>
      <c r="I20" s="35">
        <v>18570754.994999994</v>
      </c>
      <c r="J20" s="12">
        <v>18074753.948000018</v>
      </c>
      <c r="K20" s="212">
        <v>13530077.981000006</v>
      </c>
      <c r="L20" s="161">
        <v>12824222.175000006</v>
      </c>
      <c r="N20" s="77">
        <f t="shared" si="28"/>
        <v>0.17852187569451591</v>
      </c>
      <c r="O20" s="18">
        <f t="shared" si="29"/>
        <v>0.1787646046515062</v>
      </c>
      <c r="P20" s="18">
        <f t="shared" si="30"/>
        <v>0.18017239871958038</v>
      </c>
      <c r="Q20" s="37">
        <f t="shared" si="31"/>
        <v>0.16780624822577259</v>
      </c>
      <c r="R20" s="37">
        <f t="shared" si="32"/>
        <v>0.15960288177816329</v>
      </c>
      <c r="S20" s="37">
        <f t="shared" si="33"/>
        <v>0.16522115416286129</v>
      </c>
      <c r="T20" s="37">
        <f t="shared" si="34"/>
        <v>0.17409708329828388</v>
      </c>
      <c r="U20" s="37">
        <f t="shared" si="35"/>
        <v>0.17272864527492079</v>
      </c>
      <c r="V20" s="96">
        <f t="shared" si="36"/>
        <v>0.1737011310294917</v>
      </c>
      <c r="W20" s="78">
        <f t="shared" si="37"/>
        <v>0.17622182081392831</v>
      </c>
      <c r="Y20" s="145">
        <f t="shared" ref="Y20:Y23" si="41">(L20-K20)/K20</f>
        <v>-5.2169381949698869E-2</v>
      </c>
      <c r="Z20" s="104">
        <f t="shared" si="40"/>
        <v>0.25206897844366194</v>
      </c>
      <c r="AC20" s="2"/>
    </row>
    <row r="21" spans="1:29" ht="20.100000000000001" customHeight="1" x14ac:dyDescent="0.25">
      <c r="A21" s="24"/>
      <c r="B21" t="s">
        <v>67</v>
      </c>
      <c r="C21" s="10">
        <v>3892493</v>
      </c>
      <c r="D21" s="11">
        <v>4365663</v>
      </c>
      <c r="E21" s="11">
        <v>3695987</v>
      </c>
      <c r="F21" s="35">
        <v>3292943</v>
      </c>
      <c r="G21" s="35">
        <v>3731330</v>
      </c>
      <c r="H21" s="35">
        <v>4102757</v>
      </c>
      <c r="I21" s="35">
        <v>3787437.924000002</v>
      </c>
      <c r="J21" s="12">
        <v>3688040.6630000011</v>
      </c>
      <c r="K21" s="212">
        <v>2729014.4029999995</v>
      </c>
      <c r="L21" s="161">
        <v>2852304.7760000005</v>
      </c>
      <c r="N21" s="77">
        <f t="shared" si="28"/>
        <v>3.9273958058001039E-2</v>
      </c>
      <c r="O21" s="18">
        <f t="shared" si="29"/>
        <v>4.2580187115062E-2</v>
      </c>
      <c r="P21" s="18">
        <f t="shared" si="30"/>
        <v>3.823987723466362E-2</v>
      </c>
      <c r="Q21" s="37">
        <f t="shared" si="31"/>
        <v>3.3513381571251562E-2</v>
      </c>
      <c r="R21" s="37">
        <f t="shared" si="32"/>
        <v>3.4789819730082099E-2</v>
      </c>
      <c r="S21" s="37">
        <f t="shared" si="33"/>
        <v>3.7631540595266438E-2</v>
      </c>
      <c r="T21" s="37">
        <f t="shared" si="34"/>
        <v>3.5506466803274309E-2</v>
      </c>
      <c r="U21" s="37">
        <f t="shared" si="35"/>
        <v>3.5244201346890186E-2</v>
      </c>
      <c r="V21" s="96">
        <f t="shared" si="36"/>
        <v>3.5035488270100661E-2</v>
      </c>
      <c r="W21" s="78">
        <f t="shared" si="37"/>
        <v>3.9194450492509796E-2</v>
      </c>
      <c r="Y21" s="145">
        <f t="shared" si="41"/>
        <v>4.5177619020430319E-2</v>
      </c>
      <c r="Z21" s="104">
        <f t="shared" si="40"/>
        <v>0.41589622224091349</v>
      </c>
      <c r="AC21" s="2"/>
    </row>
    <row r="22" spans="1:29" ht="20.100000000000001" customHeight="1" x14ac:dyDescent="0.25">
      <c r="A22" s="24"/>
      <c r="B22" t="s">
        <v>81</v>
      </c>
      <c r="C22" s="10">
        <v>0</v>
      </c>
      <c r="D22" s="11">
        <v>0</v>
      </c>
      <c r="E22" s="11">
        <v>0</v>
      </c>
      <c r="F22" s="35">
        <v>0</v>
      </c>
      <c r="G22" s="35">
        <v>0</v>
      </c>
      <c r="H22" s="35">
        <v>14358</v>
      </c>
      <c r="I22" s="35">
        <v>19082.862000000005</v>
      </c>
      <c r="J22" s="12">
        <v>18398.728999999999</v>
      </c>
      <c r="K22" s="212">
        <v>14310.154</v>
      </c>
      <c r="L22" s="161">
        <v>15437.495999999996</v>
      </c>
      <c r="N22" s="77">
        <f t="shared" si="28"/>
        <v>0</v>
      </c>
      <c r="O22" s="18">
        <f t="shared" si="29"/>
        <v>0</v>
      </c>
      <c r="P22" s="18">
        <f t="shared" si="30"/>
        <v>0</v>
      </c>
      <c r="Q22" s="37">
        <f t="shared" si="31"/>
        <v>0</v>
      </c>
      <c r="R22" s="37">
        <f t="shared" si="32"/>
        <v>0</v>
      </c>
      <c r="S22" s="37">
        <f t="shared" si="33"/>
        <v>1.3169526244592004E-4</v>
      </c>
      <c r="T22" s="37">
        <f t="shared" si="34"/>
        <v>1.7889798320413727E-4</v>
      </c>
      <c r="U22" s="37">
        <f t="shared" si="35"/>
        <v>1.7582466373225757E-4</v>
      </c>
      <c r="V22" s="96">
        <f t="shared" si="36"/>
        <v>1.8371586168954867E-4</v>
      </c>
      <c r="W22" s="78">
        <f t="shared" si="37"/>
        <v>2.1213166902481033E-4</v>
      </c>
      <c r="Y22" s="145">
        <f t="shared" si="41"/>
        <v>7.8779166178085502E-2</v>
      </c>
      <c r="Z22" s="104">
        <f t="shared" si="40"/>
        <v>2.8415807335261663E-3</v>
      </c>
      <c r="AC22" s="2"/>
    </row>
    <row r="23" spans="1:29" ht="20.100000000000001" customHeight="1" x14ac:dyDescent="0.25">
      <c r="A23" s="24"/>
      <c r="B23" t="s">
        <v>68</v>
      </c>
      <c r="C23" s="10">
        <v>0</v>
      </c>
      <c r="D23" s="11">
        <v>0</v>
      </c>
      <c r="E23" s="11">
        <v>266</v>
      </c>
      <c r="F23" s="35">
        <v>221</v>
      </c>
      <c r="G23" s="35">
        <v>39</v>
      </c>
      <c r="H23" s="35">
        <v>1021</v>
      </c>
      <c r="I23" s="35">
        <v>1179.9979999999998</v>
      </c>
      <c r="J23" s="12">
        <v>6268.2449999999999</v>
      </c>
      <c r="K23" s="212">
        <v>677.42700000000002</v>
      </c>
      <c r="L23" s="161">
        <v>856.17200000000003</v>
      </c>
      <c r="N23" s="77">
        <f t="shared" si="28"/>
        <v>0</v>
      </c>
      <c r="O23" s="18">
        <f t="shared" si="29"/>
        <v>0</v>
      </c>
      <c r="P23" s="18">
        <f t="shared" si="30"/>
        <v>2.7521220568201463E-6</v>
      </c>
      <c r="Q23" s="37">
        <f t="shared" si="31"/>
        <v>2.2491908688509322E-6</v>
      </c>
      <c r="R23" s="37">
        <f t="shared" si="32"/>
        <v>3.6362449032200366E-7</v>
      </c>
      <c r="S23" s="37">
        <f t="shared" si="33"/>
        <v>9.3648741438420641E-6</v>
      </c>
      <c r="T23" s="37">
        <f t="shared" si="34"/>
        <v>1.1062243304223208E-5</v>
      </c>
      <c r="U23" s="37">
        <f t="shared" si="35"/>
        <v>5.9901532835034688E-5</v>
      </c>
      <c r="V23" s="96">
        <f t="shared" si="36"/>
        <v>8.696907457233925E-6</v>
      </c>
      <c r="W23" s="78">
        <f t="shared" si="37"/>
        <v>1.1764938778433365E-5</v>
      </c>
      <c r="Y23" s="145">
        <f t="shared" si="41"/>
        <v>0.26385868883289271</v>
      </c>
      <c r="Z23" s="104">
        <f t="shared" si="40"/>
        <v>3.0680313211994402E-4</v>
      </c>
      <c r="AC23" s="26"/>
    </row>
    <row r="24" spans="1:29" ht="20.100000000000001" customHeight="1" x14ac:dyDescent="0.25">
      <c r="A24" s="24"/>
      <c r="B24" t="s">
        <v>82</v>
      </c>
      <c r="C24" s="10">
        <v>0</v>
      </c>
      <c r="D24" s="11">
        <v>0</v>
      </c>
      <c r="E24" s="11">
        <v>0</v>
      </c>
      <c r="F24" s="35">
        <v>0</v>
      </c>
      <c r="G24" s="35">
        <v>0</v>
      </c>
      <c r="H24" s="35">
        <v>0</v>
      </c>
      <c r="I24" s="35">
        <v>679.50199999999995</v>
      </c>
      <c r="J24" s="12">
        <v>710.35900000000004</v>
      </c>
      <c r="K24" s="212">
        <v>576.85699999999997</v>
      </c>
      <c r="L24" s="161">
        <v>217.3</v>
      </c>
      <c r="N24" s="77">
        <f t="shared" si="28"/>
        <v>0</v>
      </c>
      <c r="O24" s="18">
        <f t="shared" si="29"/>
        <v>0</v>
      </c>
      <c r="P24" s="18">
        <f t="shared" si="30"/>
        <v>0</v>
      </c>
      <c r="Q24" s="37">
        <f t="shared" si="31"/>
        <v>0</v>
      </c>
      <c r="R24" s="37">
        <f t="shared" si="32"/>
        <v>0</v>
      </c>
      <c r="S24" s="37">
        <f t="shared" si="33"/>
        <v>0</v>
      </c>
      <c r="T24" s="37">
        <f t="shared" si="34"/>
        <v>6.3701942288938445E-6</v>
      </c>
      <c r="U24" s="37">
        <f t="shared" si="35"/>
        <v>6.7884380657045802E-6</v>
      </c>
      <c r="V24" s="96">
        <f t="shared" si="36"/>
        <v>7.4057750061004205E-6</v>
      </c>
      <c r="W24" s="78">
        <f t="shared" si="37"/>
        <v>2.9859901942058024E-6</v>
      </c>
      <c r="Y24" s="145"/>
      <c r="Z24" s="104"/>
      <c r="AC24" s="26"/>
    </row>
    <row r="25" spans="1:29" ht="20.100000000000001" customHeight="1" thickBot="1" x14ac:dyDescent="0.3">
      <c r="A25" s="24"/>
      <c r="B25" t="s">
        <v>70</v>
      </c>
      <c r="C25" s="32">
        <v>25701448</v>
      </c>
      <c r="D25" s="33">
        <v>24280677</v>
      </c>
      <c r="E25" s="33">
        <v>22512217</v>
      </c>
      <c r="F25" s="35">
        <v>21845627</v>
      </c>
      <c r="G25" s="35">
        <v>23139505</v>
      </c>
      <c r="H25" s="35">
        <v>23724792</v>
      </c>
      <c r="I25" s="35">
        <v>22905445.698000003</v>
      </c>
      <c r="J25" s="12">
        <v>23052825.747999988</v>
      </c>
      <c r="K25" s="212">
        <v>17058432.560999997</v>
      </c>
      <c r="L25" s="161">
        <v>15391322.455000002</v>
      </c>
      <c r="N25" s="77">
        <f t="shared" si="28"/>
        <v>0.25931905099942237</v>
      </c>
      <c r="O25" s="18">
        <f t="shared" si="29"/>
        <v>0.23681987591355133</v>
      </c>
      <c r="P25" s="18">
        <f t="shared" si="30"/>
        <v>0.23291868027677243</v>
      </c>
      <c r="Q25" s="37">
        <f>F25/$F$16</f>
        <v>0.2223302478403773</v>
      </c>
      <c r="R25" s="37">
        <f t="shared" si="32"/>
        <v>0.21574591569047322</v>
      </c>
      <c r="S25" s="37">
        <f t="shared" si="33"/>
        <v>0.21760988361295891</v>
      </c>
      <c r="T25" s="37">
        <f t="shared" si="34"/>
        <v>0.21473393455154063</v>
      </c>
      <c r="U25" s="37">
        <f t="shared" si="35"/>
        <v>0.2203008335641243</v>
      </c>
      <c r="V25" s="96">
        <f>K25/$K$16</f>
        <v>0.21899866605329116</v>
      </c>
      <c r="W25" s="78">
        <f>L25/$L$16</f>
        <v>0.21149718327882919</v>
      </c>
      <c r="Y25" s="145">
        <f t="shared" si="38"/>
        <v>-9.7729383988740051E-2</v>
      </c>
      <c r="Z25" s="104">
        <f t="shared" si="39"/>
        <v>-0.75014827744619705</v>
      </c>
    </row>
    <row r="26" spans="1:29" ht="20.100000000000001" customHeight="1" thickBot="1" x14ac:dyDescent="0.3">
      <c r="A26" s="74" t="s">
        <v>20</v>
      </c>
      <c r="B26" s="100"/>
      <c r="C26" s="142">
        <f>C7+C16</f>
        <v>147163289</v>
      </c>
      <c r="D26" s="84">
        <f>D7+D16</f>
        <v>155031652</v>
      </c>
      <c r="E26" s="84">
        <f>E7+E16</f>
        <v>148990336</v>
      </c>
      <c r="F26" s="84">
        <v>153690291</v>
      </c>
      <c r="G26" s="336">
        <f>G7+G16</f>
        <v>138726042</v>
      </c>
      <c r="H26" s="336">
        <f>H7+H16</f>
        <v>137236262</v>
      </c>
      <c r="I26" s="336">
        <v>156228875.38800004</v>
      </c>
      <c r="J26" s="335">
        <v>156652773.14900005</v>
      </c>
      <c r="K26" s="173">
        <v>116401581.77400002</v>
      </c>
      <c r="L26" s="169">
        <v>118169832.28100002</v>
      </c>
      <c r="N26" s="146">
        <f>N7+N16</f>
        <v>1</v>
      </c>
      <c r="O26" s="149">
        <f>O7+O16</f>
        <v>1</v>
      </c>
      <c r="P26" s="149">
        <f>P7+P16</f>
        <v>1</v>
      </c>
      <c r="Q26" s="149">
        <f>Q7+Q16</f>
        <v>1.0000000065065919</v>
      </c>
      <c r="R26" s="149">
        <f>R7+R16</f>
        <v>1</v>
      </c>
      <c r="S26" s="149">
        <f>S7+S16</f>
        <v>1</v>
      </c>
      <c r="T26" s="149">
        <f>T7+T16</f>
        <v>1</v>
      </c>
      <c r="U26" s="150">
        <f>U7+U16</f>
        <v>1</v>
      </c>
      <c r="V26" s="237">
        <f>V7+V16</f>
        <v>1</v>
      </c>
      <c r="W26" s="177">
        <f>W7+W16</f>
        <v>0.99999999999999989</v>
      </c>
      <c r="Y26" s="240">
        <f t="shared" si="24"/>
        <v>1.5190949126732259E-2</v>
      </c>
      <c r="Z26" s="239">
        <f t="shared" si="4"/>
        <v>-1.1102230246251565E-14</v>
      </c>
      <c r="AC26" s="1"/>
    </row>
    <row r="27" spans="1:29" ht="20.100000000000001" customHeight="1" x14ac:dyDescent="0.25">
      <c r="A27" s="24"/>
      <c r="B27" t="s">
        <v>64</v>
      </c>
      <c r="C27" s="10">
        <f>C8+C17</f>
        <v>84387165</v>
      </c>
      <c r="D27" s="11">
        <f>D8+D17</f>
        <v>90262204</v>
      </c>
      <c r="E27" s="11">
        <f>E8+E17</f>
        <v>88356524</v>
      </c>
      <c r="F27" s="11">
        <f>F8+F17</f>
        <v>93960729</v>
      </c>
      <c r="G27" s="11">
        <f>G8+G17</f>
        <v>84104245</v>
      </c>
      <c r="H27" s="11">
        <f>H8+H17</f>
        <v>81675568</v>
      </c>
      <c r="I27" s="11">
        <f>I8+I17</f>
        <v>94249094.809000045</v>
      </c>
      <c r="J27" s="12">
        <f>J8+J17</f>
        <v>94634259.422000021</v>
      </c>
      <c r="K27" s="212">
        <f>K8+K17</f>
        <v>70132311.878000021</v>
      </c>
      <c r="L27" s="12">
        <f>L8+L17</f>
        <v>72429911.548999995</v>
      </c>
      <c r="M27" s="2"/>
      <c r="N27" s="77">
        <f t="shared" ref="N27:N35" si="42">C27/$C$26</f>
        <v>0.57342538056484993</v>
      </c>
      <c r="O27" s="18">
        <f t="shared" ref="O27:O35" si="43">D27/$D$26</f>
        <v>0.58221790734707513</v>
      </c>
      <c r="P27" s="18">
        <f t="shared" ref="P27:P35" si="44">E27/$E$26</f>
        <v>0.59303526907946569</v>
      </c>
      <c r="Q27" s="37">
        <f>F27/$F$26</f>
        <v>0.61136411668320678</v>
      </c>
      <c r="R27" s="37">
        <f>G27/$G$26</f>
        <v>0.60626140404121098</v>
      </c>
      <c r="S27" s="37">
        <f>H27/$H$26</f>
        <v>0.59514567658509965</v>
      </c>
      <c r="T27" s="37">
        <f>I27/$I$26</f>
        <v>0.60327576816340145</v>
      </c>
      <c r="U27" s="19">
        <f t="shared" ref="U27:U35" si="45">J27/$J$26</f>
        <v>0.60410203738933355</v>
      </c>
      <c r="V27" s="96">
        <f t="shared" ref="V27:V35" si="46">K27/$K$26</f>
        <v>0.60250308294062282</v>
      </c>
      <c r="W27" s="78">
        <f t="shared" ref="W27:W35" si="47">L27/$L$26</f>
        <v>0.61293064524934315</v>
      </c>
      <c r="Y27" s="107">
        <f t="shared" si="24"/>
        <v>3.2760928728498305E-2</v>
      </c>
      <c r="Z27" s="108">
        <f t="shared" si="4"/>
        <v>1.0427562308720328</v>
      </c>
    </row>
    <row r="28" spans="1:29" ht="20.100000000000001" customHeight="1" x14ac:dyDescent="0.25">
      <c r="A28" s="24"/>
      <c r="B28" t="s">
        <v>65</v>
      </c>
      <c r="C28" s="10">
        <f>C9+C18</f>
        <v>6052924</v>
      </c>
      <c r="D28" s="11">
        <f>D9+D18</f>
        <v>7273550</v>
      </c>
      <c r="E28" s="11">
        <f>E9+E18</f>
        <v>7775921</v>
      </c>
      <c r="F28" s="11">
        <f>F9+F18</f>
        <v>8824868</v>
      </c>
      <c r="G28" s="11">
        <f>G9+G18</f>
        <v>4705754</v>
      </c>
      <c r="H28" s="11">
        <f>H9+H18</f>
        <v>4619775</v>
      </c>
      <c r="I28" s="11">
        <f>I9+I18</f>
        <v>7749729.6449999986</v>
      </c>
      <c r="J28" s="12">
        <f>J9+J18</f>
        <v>7503255.9880000018</v>
      </c>
      <c r="K28" s="212">
        <f>K9+K18</f>
        <v>5574834.6879999992</v>
      </c>
      <c r="L28" s="12">
        <f>L9+L18</f>
        <v>6520430.5450000009</v>
      </c>
      <c r="M28" s="2"/>
      <c r="N28" s="77">
        <f t="shared" ref="N28:N34" si="48">C28/$C$26</f>
        <v>4.1130665406642279E-2</v>
      </c>
      <c r="O28" s="18">
        <f t="shared" si="43"/>
        <v>4.691654837039342E-2</v>
      </c>
      <c r="P28" s="18">
        <f t="shared" si="44"/>
        <v>5.2190774306328166E-2</v>
      </c>
      <c r="Q28" s="37">
        <f t="shared" ref="Q28:Q34" si="49">F28/$F$26</f>
        <v>5.7419814502140544E-2</v>
      </c>
      <c r="R28" s="37">
        <f t="shared" ref="R28:R34" si="50">G28/$G$26</f>
        <v>3.3921201327145198E-2</v>
      </c>
      <c r="S28" s="37">
        <f t="shared" ref="S28:S34" si="51">H28/$H$26</f>
        <v>3.366293232323684E-2</v>
      </c>
      <c r="T28" s="37">
        <f t="shared" ref="T28:T35" si="52">I28/$I$26</f>
        <v>4.9604976197602818E-2</v>
      </c>
      <c r="U28" s="19">
        <f t="shared" si="45"/>
        <v>4.7897370963636186E-2</v>
      </c>
      <c r="V28" s="96">
        <f t="shared" si="46"/>
        <v>4.7893117971745801E-2</v>
      </c>
      <c r="W28" s="78">
        <f t="shared" si="47"/>
        <v>5.5178469996427261E-2</v>
      </c>
      <c r="Y28" s="145">
        <f t="shared" ref="Y28:Y33" si="53">(L28-K28)/K28</f>
        <v>0.16961863623246543</v>
      </c>
      <c r="Z28" s="104">
        <f t="shared" ref="Z28:Z33" si="54">(W28-V28)*100</f>
        <v>0.72853520246814596</v>
      </c>
    </row>
    <row r="29" spans="1:29" ht="20.100000000000001" customHeight="1" x14ac:dyDescent="0.25">
      <c r="A29" s="24"/>
      <c r="B29" t="s">
        <v>72</v>
      </c>
      <c r="C29" s="10">
        <f>C10+C19</f>
        <v>34002</v>
      </c>
      <c r="D29" s="11">
        <f>D10+D19</f>
        <v>46873</v>
      </c>
      <c r="E29" s="11">
        <f>E10+E19</f>
        <v>70780</v>
      </c>
      <c r="F29" s="11">
        <f>F10+F19</f>
        <v>44134</v>
      </c>
      <c r="G29" s="11">
        <f>G10+G19</f>
        <v>39497</v>
      </c>
      <c r="H29" s="11">
        <f>H10+H19</f>
        <v>27136</v>
      </c>
      <c r="I29" s="11">
        <f>I10+I19</f>
        <v>14766.048999999999</v>
      </c>
      <c r="J29" s="12">
        <f>J10+J19</f>
        <v>13453.914999999997</v>
      </c>
      <c r="K29" s="212">
        <f>K10+K19</f>
        <v>10761.433999999999</v>
      </c>
      <c r="L29" s="12">
        <f>L10+L19</f>
        <v>1890.3519999999999</v>
      </c>
      <c r="M29" s="2"/>
      <c r="N29" s="77">
        <f t="shared" si="48"/>
        <v>2.3104947049668072E-4</v>
      </c>
      <c r="O29" s="18">
        <f t="shared" si="43"/>
        <v>3.0234471087233205E-4</v>
      </c>
      <c r="P29" s="18">
        <f t="shared" si="44"/>
        <v>4.7506436927560188E-4</v>
      </c>
      <c r="Q29" s="37">
        <f t="shared" si="49"/>
        <v>2.8716192618829774E-4</v>
      </c>
      <c r="R29" s="37">
        <f t="shared" si="50"/>
        <v>2.8471222439979942E-4</v>
      </c>
      <c r="S29" s="37">
        <f t="shared" si="51"/>
        <v>1.9773199593559317E-4</v>
      </c>
      <c r="T29" s="37">
        <f t="shared" si="52"/>
        <v>9.4515491859798549E-5</v>
      </c>
      <c r="U29" s="19">
        <f t="shared" si="45"/>
        <v>8.5883669529446035E-5</v>
      </c>
      <c r="V29" s="96">
        <f t="shared" si="46"/>
        <v>9.2450925803516204E-5</v>
      </c>
      <c r="W29" s="78">
        <f t="shared" si="47"/>
        <v>1.5996908546885878E-5</v>
      </c>
      <c r="Y29" s="145"/>
      <c r="Z29" s="104">
        <f t="shared" si="54"/>
        <v>-7.6454017256630327E-3</v>
      </c>
      <c r="AC29" s="1"/>
    </row>
    <row r="30" spans="1:29" ht="20.100000000000001" customHeight="1" x14ac:dyDescent="0.25">
      <c r="A30" s="24"/>
      <c r="B30" t="s">
        <v>66</v>
      </c>
      <c r="C30" s="10">
        <f>C11+C20</f>
        <v>24801508</v>
      </c>
      <c r="D30" s="11">
        <f>D11+D20</f>
        <v>26136911</v>
      </c>
      <c r="E30" s="11">
        <f>E11+E20</f>
        <v>24148872</v>
      </c>
      <c r="F30" s="11">
        <f>F11+F20</f>
        <v>23447965</v>
      </c>
      <c r="G30" s="11">
        <f>G11+G20</f>
        <v>21576777</v>
      </c>
      <c r="H30" s="11">
        <f>H11+H20</f>
        <v>21850146</v>
      </c>
      <c r="I30" s="11">
        <f>I11+I20</f>
        <v>25392429.745999992</v>
      </c>
      <c r="J30" s="12">
        <f>J11+J20</f>
        <v>24939008.384000022</v>
      </c>
      <c r="K30" s="212">
        <f>K11+K20</f>
        <v>18588227.320000008</v>
      </c>
      <c r="L30" s="12">
        <f>L11+L20</f>
        <v>19196146.600000009</v>
      </c>
      <c r="M30" s="2"/>
      <c r="N30" s="77">
        <f t="shared" si="48"/>
        <v>0.16853053617196609</v>
      </c>
      <c r="O30" s="18">
        <f t="shared" si="43"/>
        <v>0.16859080492801559</v>
      </c>
      <c r="P30" s="18">
        <f t="shared" si="44"/>
        <v>0.16208347902510939</v>
      </c>
      <c r="Q30" s="37">
        <f t="shared" si="49"/>
        <v>0.15256633875460618</v>
      </c>
      <c r="R30" s="37">
        <f t="shared" si="50"/>
        <v>0.15553515900064388</v>
      </c>
      <c r="S30" s="37">
        <f t="shared" si="51"/>
        <v>0.15921554319222131</v>
      </c>
      <c r="T30" s="37">
        <f t="shared" si="52"/>
        <v>0.16253352450330952</v>
      </c>
      <c r="U30" s="19">
        <f t="shared" si="45"/>
        <v>0.15919927801264852</v>
      </c>
      <c r="V30" s="96">
        <f t="shared" si="46"/>
        <v>0.15969050451642539</v>
      </c>
      <c r="W30" s="78">
        <f t="shared" si="47"/>
        <v>0.1624454078461654</v>
      </c>
      <c r="Y30" s="145">
        <f t="shared" si="53"/>
        <v>3.2704532257678512E-2</v>
      </c>
      <c r="Z30" s="104">
        <f t="shared" si="54"/>
        <v>0.27549033297400161</v>
      </c>
    </row>
    <row r="31" spans="1:29" ht="20.100000000000001" customHeight="1" x14ac:dyDescent="0.25">
      <c r="A31" s="24"/>
      <c r="B31" t="s">
        <v>67</v>
      </c>
      <c r="C31" s="10">
        <f>C12+C21</f>
        <v>5853989</v>
      </c>
      <c r="D31" s="11">
        <f>D12+D21</f>
        <v>6863512</v>
      </c>
      <c r="E31" s="11">
        <f>E12+E21</f>
        <v>5985805</v>
      </c>
      <c r="F31" s="11">
        <f>F12+F21</f>
        <v>5207311</v>
      </c>
      <c r="G31" s="11">
        <f>G12+G21</f>
        <v>4916725</v>
      </c>
      <c r="H31" s="11">
        <f>H12+H21</f>
        <v>5099760</v>
      </c>
      <c r="I31" s="11">
        <f>I12+I21</f>
        <v>5542827.8010000018</v>
      </c>
      <c r="J31" s="12">
        <f>J12+J21</f>
        <v>6077719.1150000002</v>
      </c>
      <c r="K31" s="212">
        <f>K12+K21</f>
        <v>4697157.341</v>
      </c>
      <c r="L31" s="12">
        <f>L12+L21</f>
        <v>4313873.2290000012</v>
      </c>
      <c r="M31" s="2"/>
      <c r="N31" s="77">
        <f t="shared" si="48"/>
        <v>3.9778867676707061E-2</v>
      </c>
      <c r="O31" s="18">
        <f t="shared" si="43"/>
        <v>4.4271682017553424E-2</v>
      </c>
      <c r="P31" s="18">
        <f t="shared" si="44"/>
        <v>4.0175793683692347E-2</v>
      </c>
      <c r="Q31" s="37">
        <f t="shared" si="49"/>
        <v>3.3881847487685475E-2</v>
      </c>
      <c r="R31" s="37">
        <f t="shared" si="50"/>
        <v>3.5441975631367036E-2</v>
      </c>
      <c r="S31" s="37">
        <f t="shared" si="51"/>
        <v>3.7160440875313262E-2</v>
      </c>
      <c r="T31" s="37">
        <f t="shared" si="52"/>
        <v>3.5478894584846682E-2</v>
      </c>
      <c r="U31" s="19">
        <f t="shared" si="45"/>
        <v>3.8797392429300866E-2</v>
      </c>
      <c r="V31" s="96">
        <f t="shared" si="46"/>
        <v>4.0353037041367577E-2</v>
      </c>
      <c r="W31" s="78">
        <f t="shared" si="47"/>
        <v>3.6505706623513663E-2</v>
      </c>
      <c r="Y31" s="145">
        <f t="shared" si="53"/>
        <v>-8.1599163956981621E-2</v>
      </c>
      <c r="Z31" s="104">
        <f t="shared" si="54"/>
        <v>-0.38473304178539142</v>
      </c>
    </row>
    <row r="32" spans="1:29" ht="20.100000000000001" customHeight="1" x14ac:dyDescent="0.25">
      <c r="A32" s="24"/>
      <c r="B32" t="s">
        <v>81</v>
      </c>
      <c r="C32" s="10">
        <f>C13+C22</f>
        <v>0</v>
      </c>
      <c r="D32" s="11">
        <f>D13+D22</f>
        <v>0</v>
      </c>
      <c r="E32" s="11">
        <f>E13+E22</f>
        <v>0</v>
      </c>
      <c r="F32" s="11">
        <f>F13+F22</f>
        <v>0</v>
      </c>
      <c r="G32" s="11">
        <f>G13+G22</f>
        <v>0</v>
      </c>
      <c r="H32" s="11">
        <f>H13+H22</f>
        <v>21118</v>
      </c>
      <c r="I32" s="11">
        <f>I13+I22</f>
        <v>23869.451000000005</v>
      </c>
      <c r="J32" s="12">
        <f>J13+J22</f>
        <v>25466.396000000001</v>
      </c>
      <c r="K32" s="212">
        <f>K13+K22</f>
        <v>20494.04</v>
      </c>
      <c r="L32" s="12">
        <f>L13+L22</f>
        <v>19981.794999999995</v>
      </c>
      <c r="M32" s="2"/>
      <c r="N32" s="77">
        <f t="shared" si="48"/>
        <v>0</v>
      </c>
      <c r="O32" s="18">
        <f t="shared" si="43"/>
        <v>0</v>
      </c>
      <c r="P32" s="18">
        <f t="shared" si="44"/>
        <v>0</v>
      </c>
      <c r="Q32" s="37">
        <f t="shared" si="49"/>
        <v>0</v>
      </c>
      <c r="R32" s="37">
        <f t="shared" si="50"/>
        <v>0</v>
      </c>
      <c r="S32" s="37">
        <f t="shared" si="51"/>
        <v>1.5388061210819048E-4</v>
      </c>
      <c r="T32" s="37">
        <f t="shared" si="52"/>
        <v>1.5278514257187963E-4</v>
      </c>
      <c r="U32" s="19">
        <f t="shared" si="45"/>
        <v>1.6256588050169834E-4</v>
      </c>
      <c r="V32" s="96">
        <f t="shared" si="46"/>
        <v>1.7606324319363882E-4</v>
      </c>
      <c r="W32" s="78">
        <f t="shared" si="47"/>
        <v>1.6909387628210061E-4</v>
      </c>
      <c r="Y32" s="145">
        <f t="shared" si="53"/>
        <v>-2.4994827764560149E-2</v>
      </c>
      <c r="Z32" s="104">
        <f t="shared" si="54"/>
        <v>-6.9693669115382145E-4</v>
      </c>
    </row>
    <row r="33" spans="1:29" ht="20.100000000000001" customHeight="1" x14ac:dyDescent="0.25">
      <c r="A33" s="24"/>
      <c r="B33" t="s">
        <v>68</v>
      </c>
      <c r="C33" s="10">
        <f>C14+C23</f>
        <v>0</v>
      </c>
      <c r="D33" s="11">
        <f>D14+D23</f>
        <v>0</v>
      </c>
      <c r="E33" s="11">
        <f>E14+E23</f>
        <v>266</v>
      </c>
      <c r="F33" s="11">
        <f>F14+F23</f>
        <v>1385</v>
      </c>
      <c r="G33" s="11">
        <f>G14+G23</f>
        <v>576</v>
      </c>
      <c r="H33" s="11">
        <f>H14+H23</f>
        <v>1021</v>
      </c>
      <c r="I33" s="11">
        <f>I14+I23</f>
        <v>1179.9979999999998</v>
      </c>
      <c r="J33" s="12">
        <f>J14+J23</f>
        <v>6564.6</v>
      </c>
      <c r="K33" s="212">
        <f>K14+K23</f>
        <v>677.42700000000002</v>
      </c>
      <c r="L33" s="12">
        <f>L14+L23</f>
        <v>3335.5790000000002</v>
      </c>
      <c r="M33" s="2"/>
      <c r="N33" s="77">
        <f t="shared" si="48"/>
        <v>0</v>
      </c>
      <c r="O33" s="18">
        <f t="shared" si="43"/>
        <v>0</v>
      </c>
      <c r="P33" s="18">
        <f t="shared" si="44"/>
        <v>1.7853506954974583E-6</v>
      </c>
      <c r="Q33" s="37">
        <f t="shared" si="49"/>
        <v>9.0116297587073987E-6</v>
      </c>
      <c r="R33" s="37">
        <f t="shared" si="50"/>
        <v>4.1520682901051841E-6</v>
      </c>
      <c r="S33" s="37">
        <f t="shared" si="51"/>
        <v>7.4397246407075704E-6</v>
      </c>
      <c r="T33" s="37">
        <f t="shared" si="52"/>
        <v>7.5530083479730124E-6</v>
      </c>
      <c r="U33" s="19">
        <f t="shared" si="45"/>
        <v>4.1905418385131878E-5</v>
      </c>
      <c r="V33" s="96">
        <f t="shared" si="46"/>
        <v>5.8197405024552092E-6</v>
      </c>
      <c r="W33" s="78">
        <f t="shared" si="47"/>
        <v>2.8226992757916544E-5</v>
      </c>
      <c r="Y33" s="145">
        <f t="shared" si="53"/>
        <v>3.9238943827157762</v>
      </c>
      <c r="Z33" s="104">
        <f t="shared" si="54"/>
        <v>2.2407252255461337E-3</v>
      </c>
      <c r="AC33" s="1"/>
    </row>
    <row r="34" spans="1:29" ht="20.100000000000001" customHeight="1" x14ac:dyDescent="0.25">
      <c r="A34" s="24"/>
      <c r="B34" t="s">
        <v>82</v>
      </c>
      <c r="C34" s="76">
        <f>C24</f>
        <v>0</v>
      </c>
      <c r="D34" s="11">
        <f t="shared" ref="D34:L34" si="55">D24</f>
        <v>0</v>
      </c>
      <c r="E34" s="11">
        <f t="shared" si="55"/>
        <v>0</v>
      </c>
      <c r="F34" s="11">
        <f t="shared" si="55"/>
        <v>0</v>
      </c>
      <c r="G34" s="11">
        <f t="shared" si="55"/>
        <v>0</v>
      </c>
      <c r="H34" s="11">
        <f t="shared" si="55"/>
        <v>0</v>
      </c>
      <c r="I34" s="11">
        <f t="shared" si="55"/>
        <v>679.50199999999995</v>
      </c>
      <c r="J34" s="212">
        <f t="shared" si="55"/>
        <v>710.35900000000004</v>
      </c>
      <c r="K34" s="10">
        <f t="shared" si="55"/>
        <v>576.85699999999997</v>
      </c>
      <c r="L34" s="12">
        <f t="shared" si="55"/>
        <v>217.3</v>
      </c>
      <c r="M34" s="2"/>
      <c r="N34" s="77">
        <f t="shared" si="48"/>
        <v>0</v>
      </c>
      <c r="O34" s="18">
        <f t="shared" si="43"/>
        <v>0</v>
      </c>
      <c r="P34" s="18">
        <f t="shared" si="44"/>
        <v>0</v>
      </c>
      <c r="Q34" s="37">
        <f t="shared" si="49"/>
        <v>0</v>
      </c>
      <c r="R34" s="37">
        <f t="shared" si="50"/>
        <v>0</v>
      </c>
      <c r="S34" s="37">
        <f t="shared" si="51"/>
        <v>0</v>
      </c>
      <c r="T34" s="37">
        <f t="shared" si="52"/>
        <v>4.3494008281915381E-6</v>
      </c>
      <c r="U34" s="19">
        <f t="shared" si="45"/>
        <v>4.5346085212570301E-6</v>
      </c>
      <c r="V34" s="96">
        <f t="shared" si="46"/>
        <v>4.9557488069191282E-6</v>
      </c>
      <c r="W34" s="78">
        <f t="shared" si="47"/>
        <v>1.8388788052374911E-6</v>
      </c>
      <c r="Y34" s="145"/>
      <c r="Z34" s="104"/>
      <c r="AC34" s="1"/>
    </row>
    <row r="35" spans="1:29" ht="20.100000000000001" customHeight="1" thickBot="1" x14ac:dyDescent="0.3">
      <c r="A35" s="31"/>
      <c r="B35" s="25" t="s">
        <v>70</v>
      </c>
      <c r="C35" s="214">
        <f t="shared" ref="C35:D35" si="56">C15+C25</f>
        <v>26033701</v>
      </c>
      <c r="D35" s="410">
        <f t="shared" si="56"/>
        <v>24448602</v>
      </c>
      <c r="E35" s="410">
        <f t="shared" ref="E35:J35" si="57">E15+E25</f>
        <v>22652168</v>
      </c>
      <c r="F35" s="410">
        <f t="shared" si="57"/>
        <v>22203900</v>
      </c>
      <c r="G35" s="410">
        <f t="shared" si="57"/>
        <v>23382468</v>
      </c>
      <c r="H35" s="410">
        <f t="shared" si="57"/>
        <v>23941738</v>
      </c>
      <c r="I35" s="410">
        <f t="shared" si="57"/>
        <v>23254298.387000002</v>
      </c>
      <c r="J35" s="418">
        <f t="shared" si="57"/>
        <v>23452334.969999988</v>
      </c>
      <c r="K35" s="417">
        <f t="shared" ref="K35:L35" si="58">K15+K25</f>
        <v>17376540.788999997</v>
      </c>
      <c r="L35" s="418">
        <f t="shared" si="58"/>
        <v>15684045.332000002</v>
      </c>
      <c r="M35" s="2"/>
      <c r="N35" s="147">
        <f t="shared" si="42"/>
        <v>0.17690350070933791</v>
      </c>
      <c r="O35" s="80">
        <f t="shared" si="43"/>
        <v>0.15770071262609006</v>
      </c>
      <c r="P35" s="80">
        <f t="shared" si="44"/>
        <v>0.15203783418543335</v>
      </c>
      <c r="Q35" s="178">
        <f t="shared" ref="Q35" si="59">F35/$F$26</f>
        <v>0.14447171552300594</v>
      </c>
      <c r="R35" s="80">
        <f t="shared" ref="R35" si="60">G35/$G$26</f>
        <v>0.16855139570694305</v>
      </c>
      <c r="S35" s="80">
        <f t="shared" ref="S35" si="61">H35/$H$26</f>
        <v>0.17445635469144447</v>
      </c>
      <c r="T35" s="80">
        <f t="shared" si="52"/>
        <v>0.14884763350723171</v>
      </c>
      <c r="U35" s="94">
        <f t="shared" si="45"/>
        <v>0.1497090316281432</v>
      </c>
      <c r="V35" s="235">
        <f t="shared" si="46"/>
        <v>0.14928096787153197</v>
      </c>
      <c r="W35" s="236">
        <f t="shared" si="47"/>
        <v>0.13272461362815835</v>
      </c>
      <c r="Y35" s="109">
        <f t="shared" si="24"/>
        <v>-9.7401173084542117E-2</v>
      </c>
      <c r="Z35" s="106">
        <f t="shared" si="4"/>
        <v>-1.6556354243373623</v>
      </c>
    </row>
    <row r="36" spans="1:29" ht="20.100000000000001" customHeight="1" x14ac:dyDescent="0.25">
      <c r="C36" s="2"/>
      <c r="D36" s="2"/>
      <c r="E36" s="2"/>
      <c r="F36" s="2"/>
      <c r="G36" s="2"/>
      <c r="H36" s="2"/>
      <c r="I36" s="2"/>
      <c r="N36" s="172"/>
    </row>
    <row r="37" spans="1:29" ht="19.5" customHeight="1" x14ac:dyDescent="0.25"/>
    <row r="38" spans="1:29" x14ac:dyDescent="0.25">
      <c r="A38" s="1" t="s">
        <v>22</v>
      </c>
      <c r="N38" s="1" t="s">
        <v>24</v>
      </c>
      <c r="Y38" s="1" t="str">
        <f>Y3</f>
        <v>VARIAÇÃO (JAN-SET)</v>
      </c>
    </row>
    <row r="39" spans="1:29" ht="15.75" thickBot="1" x14ac:dyDescent="0.3"/>
    <row r="40" spans="1:29" ht="24" customHeight="1" x14ac:dyDescent="0.25">
      <c r="A40" s="479" t="s">
        <v>78</v>
      </c>
      <c r="B40" s="464"/>
      <c r="C40" s="481">
        <v>2016</v>
      </c>
      <c r="D40" s="460">
        <v>2017</v>
      </c>
      <c r="E40" s="460">
        <v>2018</v>
      </c>
      <c r="F40" s="460">
        <v>2019</v>
      </c>
      <c r="G40" s="460">
        <v>2020</v>
      </c>
      <c r="H40" s="460">
        <v>2021</v>
      </c>
      <c r="I40" s="460">
        <v>2022</v>
      </c>
      <c r="J40" s="471">
        <v>2023</v>
      </c>
      <c r="K40" s="466" t="str">
        <f>K5</f>
        <v>janeiro - setembro</v>
      </c>
      <c r="L40" s="467"/>
      <c r="N40" s="498">
        <v>2016</v>
      </c>
      <c r="O40" s="460">
        <v>2017</v>
      </c>
      <c r="P40" s="460">
        <v>2018</v>
      </c>
      <c r="Q40" s="460">
        <v>2019</v>
      </c>
      <c r="R40" s="460">
        <v>2020</v>
      </c>
      <c r="S40" s="460">
        <v>2021</v>
      </c>
      <c r="T40" s="460">
        <v>2022</v>
      </c>
      <c r="U40" s="471">
        <v>2023</v>
      </c>
      <c r="V40" s="466" t="str">
        <f>K5</f>
        <v>janeiro - setembro</v>
      </c>
      <c r="W40" s="467"/>
      <c r="Y40" s="502" t="s">
        <v>86</v>
      </c>
      <c r="Z40" s="503"/>
    </row>
    <row r="41" spans="1:29" ht="20.25" customHeight="1" thickBot="1" x14ac:dyDescent="0.3">
      <c r="A41" s="480"/>
      <c r="B41" s="465"/>
      <c r="C41" s="493"/>
      <c r="D41" s="468"/>
      <c r="E41" s="468"/>
      <c r="F41" s="468"/>
      <c r="G41" s="468"/>
      <c r="H41" s="468"/>
      <c r="I41" s="468"/>
      <c r="J41" s="497"/>
      <c r="K41" s="166">
        <v>2023</v>
      </c>
      <c r="L41" s="168">
        <v>2024</v>
      </c>
      <c r="N41" s="499"/>
      <c r="O41" s="468"/>
      <c r="P41" s="468"/>
      <c r="Q41" s="468"/>
      <c r="R41" s="468"/>
      <c r="S41" s="468"/>
      <c r="T41" s="468"/>
      <c r="U41" s="497"/>
      <c r="V41" s="166">
        <v>2023</v>
      </c>
      <c r="W41" s="168">
        <v>2024</v>
      </c>
      <c r="Y41" s="130" t="s">
        <v>1</v>
      </c>
      <c r="Z41" s="38" t="s">
        <v>37</v>
      </c>
    </row>
    <row r="42" spans="1:29" ht="19.5" customHeight="1" thickBot="1" x14ac:dyDescent="0.3">
      <c r="A42" s="5" t="s">
        <v>36</v>
      </c>
      <c r="B42" s="6"/>
      <c r="C42" s="13">
        <v>209541598</v>
      </c>
      <c r="D42" s="14">
        <v>229381261</v>
      </c>
      <c r="E42" s="14">
        <v>222717428</v>
      </c>
      <c r="F42" s="36">
        <v>237232488</v>
      </c>
      <c r="G42" s="36">
        <v>134437905</v>
      </c>
      <c r="H42" s="36">
        <v>122048204</v>
      </c>
      <c r="I42" s="36">
        <v>226965679.11500001</v>
      </c>
      <c r="J42" s="15">
        <v>238650937.465</v>
      </c>
      <c r="K42" s="180">
        <v>176322731.63599992</v>
      </c>
      <c r="L42" s="179">
        <v>214626150.77899998</v>
      </c>
      <c r="M42" s="1"/>
      <c r="N42" s="134">
        <f>C42/C61</f>
        <v>0.64469468516788675</v>
      </c>
      <c r="O42" s="21">
        <f>D42/D61</f>
        <v>0.65202228069943247</v>
      </c>
      <c r="P42" s="21">
        <f>E42/E61</f>
        <v>0.6319365208121398</v>
      </c>
      <c r="Q42" s="21">
        <f>F42/F61</f>
        <v>0.64386421520260562</v>
      </c>
      <c r="R42" s="21">
        <f>G42/G61</f>
        <v>0.48409786470985144</v>
      </c>
      <c r="S42" s="21">
        <f>H42/H61</f>
        <v>0.45557635531014251</v>
      </c>
      <c r="T42" s="21">
        <f>I42/I61</f>
        <v>0.59957676904523938</v>
      </c>
      <c r="U42" s="22">
        <f>J42/J61</f>
        <v>0.60742047808549915</v>
      </c>
      <c r="V42" s="20">
        <f>K42/K61</f>
        <v>0.60524950021950685</v>
      </c>
      <c r="W42" s="234">
        <f>L42/L61</f>
        <v>0.66560060589548398</v>
      </c>
      <c r="X42" s="1"/>
      <c r="Y42" s="64">
        <f>(L42-K42)/K42</f>
        <v>0.21723471946926004</v>
      </c>
      <c r="Z42" s="101">
        <f>(W42-V42)*100</f>
        <v>6.0351105675977124</v>
      </c>
    </row>
    <row r="43" spans="1:29" ht="19.5" customHeight="1" x14ac:dyDescent="0.25">
      <c r="A43" s="24"/>
      <c r="B43" s="143" t="s">
        <v>64</v>
      </c>
      <c r="C43" s="10">
        <v>132183304</v>
      </c>
      <c r="D43" s="11">
        <v>140122384</v>
      </c>
      <c r="E43" s="11">
        <v>140440479</v>
      </c>
      <c r="F43" s="35">
        <v>149905730</v>
      </c>
      <c r="G43" s="35">
        <v>84697491</v>
      </c>
      <c r="H43" s="35">
        <v>75095465</v>
      </c>
      <c r="I43" s="35">
        <v>139818230.553</v>
      </c>
      <c r="J43" s="12">
        <v>147794493.69100001</v>
      </c>
      <c r="K43" s="10">
        <v>108685753.78499997</v>
      </c>
      <c r="L43" s="161">
        <v>130779513.366</v>
      </c>
      <c r="N43" s="77">
        <f t="shared" ref="N43:N50" si="62">C43/$C$42</f>
        <v>0.63082130355806487</v>
      </c>
      <c r="O43" s="18">
        <f t="shared" ref="O43:O50" si="63">D43/$D$42</f>
        <v>0.6108711033723021</v>
      </c>
      <c r="P43" s="18">
        <f t="shared" ref="P43:P50" si="64">E43/$E$42</f>
        <v>0.63057696140420583</v>
      </c>
      <c r="Q43" s="37">
        <f>F43/$F$42</f>
        <v>0.63189376490457749</v>
      </c>
      <c r="R43" s="37">
        <f>G43/$F$42</f>
        <v>0.35702315359100395</v>
      </c>
      <c r="S43" s="37">
        <f>H43/$F$42</f>
        <v>0.31654798056158312</v>
      </c>
      <c r="T43" s="37">
        <f>I43/$I$42</f>
        <v>0.61603248164298996</v>
      </c>
      <c r="U43" s="19">
        <f>J43/$J$42</f>
        <v>0.61929148597069816</v>
      </c>
      <c r="V43" s="96">
        <f>K43/$K$42</f>
        <v>0.61640239336451796</v>
      </c>
      <c r="W43" s="78">
        <f>L43/$L$42</f>
        <v>0.6093363408481538</v>
      </c>
      <c r="Y43" s="107">
        <f t="shared" ref="Y43:Y62" si="65">(L43-K43)/K43</f>
        <v>0.20328109997475358</v>
      </c>
      <c r="Z43" s="108">
        <f t="shared" ref="Z43:Z62" si="66">(W43-V43)*100</f>
        <v>-0.7066052516364163</v>
      </c>
    </row>
    <row r="44" spans="1:29" ht="19.5" customHeight="1" x14ac:dyDescent="0.25">
      <c r="A44" s="24"/>
      <c r="B44" s="143" t="s">
        <v>65</v>
      </c>
      <c r="C44" s="10">
        <v>28920922</v>
      </c>
      <c r="D44" s="11">
        <v>35755277</v>
      </c>
      <c r="E44" s="11">
        <v>35929448</v>
      </c>
      <c r="F44" s="35">
        <v>39169486</v>
      </c>
      <c r="G44" s="35">
        <v>19125156</v>
      </c>
      <c r="H44" s="35">
        <v>19161774</v>
      </c>
      <c r="I44" s="35">
        <v>34058710.396999992</v>
      </c>
      <c r="J44" s="12">
        <v>34219484.942000002</v>
      </c>
      <c r="K44" s="10">
        <v>25361701.228</v>
      </c>
      <c r="L44" s="161">
        <v>30484702.394000005</v>
      </c>
      <c r="N44" s="77">
        <f t="shared" si="62"/>
        <v>0.13801995535034528</v>
      </c>
      <c r="O44" s="18">
        <f t="shared" si="63"/>
        <v>0.15587706181456557</v>
      </c>
      <c r="P44" s="18">
        <f t="shared" si="64"/>
        <v>0.16132301958874992</v>
      </c>
      <c r="Q44" s="37">
        <f t="shared" ref="Q44:Q50" si="67">F44/$F$42</f>
        <v>0.16511012606334086</v>
      </c>
      <c r="R44" s="37">
        <f t="shared" ref="R44:S49" si="68">G44/$F$42</f>
        <v>8.0617777780925187E-2</v>
      </c>
      <c r="S44" s="37">
        <f t="shared" si="68"/>
        <v>8.0772132693731222E-2</v>
      </c>
      <c r="T44" s="37">
        <f t="shared" ref="T44:T50" si="69">I44/$I$42</f>
        <v>0.15006106002371825</v>
      </c>
      <c r="U44" s="19">
        <f t="shared" ref="U44:U50" si="70">J44/$J$42</f>
        <v>0.1433871800609145</v>
      </c>
      <c r="V44" s="96">
        <f t="shared" ref="V44:V50" si="71">K44/$K$42</f>
        <v>0.14383682122369007</v>
      </c>
      <c r="W44" s="78">
        <f t="shared" ref="W44:W50" si="72">L44/$L$42</f>
        <v>0.14203629093357792</v>
      </c>
      <c r="Y44" s="145">
        <f t="shared" si="65"/>
        <v>0.20199753636179871</v>
      </c>
      <c r="Z44" s="104">
        <f t="shared" si="66"/>
        <v>-0.18005302901121512</v>
      </c>
    </row>
    <row r="45" spans="1:29" ht="19.5" customHeight="1" x14ac:dyDescent="0.25">
      <c r="A45" s="24"/>
      <c r="B45" s="143" t="s">
        <v>72</v>
      </c>
      <c r="C45" s="10">
        <v>40804</v>
      </c>
      <c r="D45" s="11">
        <v>80734</v>
      </c>
      <c r="E45" s="11">
        <v>122357</v>
      </c>
      <c r="F45" s="35">
        <v>61080</v>
      </c>
      <c r="G45" s="35">
        <v>51146</v>
      </c>
      <c r="H45" s="35">
        <v>36639</v>
      </c>
      <c r="I45" s="35">
        <v>22912.514999999999</v>
      </c>
      <c r="J45" s="12">
        <v>25960.314999999999</v>
      </c>
      <c r="K45" s="10">
        <v>20782.114999999998</v>
      </c>
      <c r="L45" s="161">
        <v>3779.7799999999997</v>
      </c>
      <c r="N45" s="77">
        <f t="shared" si="62"/>
        <v>1.9472983116221152E-4</v>
      </c>
      <c r="O45" s="18">
        <f t="shared" si="63"/>
        <v>3.5196423477678939E-4</v>
      </c>
      <c r="P45" s="18">
        <f t="shared" si="64"/>
        <v>5.4938224232725966E-4</v>
      </c>
      <c r="Q45" s="37">
        <f t="shared" si="67"/>
        <v>2.5746895172300347E-4</v>
      </c>
      <c r="R45" s="37">
        <f t="shared" si="68"/>
        <v>2.1559441723681622E-4</v>
      </c>
      <c r="S45" s="37">
        <f t="shared" si="68"/>
        <v>1.5444343356547355E-4</v>
      </c>
      <c r="T45" s="37">
        <f t="shared" si="69"/>
        <v>1.0095145261319701E-4</v>
      </c>
      <c r="U45" s="19">
        <f t="shared" si="70"/>
        <v>1.0877943860500141E-4</v>
      </c>
      <c r="V45" s="96">
        <f t="shared" si="71"/>
        <v>1.1786407122425105E-4</v>
      </c>
      <c r="W45" s="78">
        <f t="shared" si="72"/>
        <v>1.7610994682060109E-5</v>
      </c>
      <c r="Y45" s="145">
        <f t="shared" si="65"/>
        <v>-0.81812342006576333</v>
      </c>
      <c r="Z45" s="104">
        <f t="shared" si="66"/>
        <v>-1.0025307654219094E-2</v>
      </c>
    </row>
    <row r="46" spans="1:29" ht="19.5" customHeight="1" x14ac:dyDescent="0.25">
      <c r="A46" s="24"/>
      <c r="B46" s="143" t="s">
        <v>66</v>
      </c>
      <c r="C46" s="10">
        <v>40393076</v>
      </c>
      <c r="D46" s="11">
        <v>43585944</v>
      </c>
      <c r="E46" s="11">
        <v>36137872</v>
      </c>
      <c r="F46" s="35">
        <v>38548621</v>
      </c>
      <c r="G46" s="35">
        <v>24892469</v>
      </c>
      <c r="H46" s="35">
        <v>22933745</v>
      </c>
      <c r="I46" s="35">
        <v>43454102.842000023</v>
      </c>
      <c r="J46" s="12">
        <v>45969518.322999991</v>
      </c>
      <c r="K46" s="10">
        <v>34024204.659999974</v>
      </c>
      <c r="L46" s="161">
        <v>45120679.891000003</v>
      </c>
      <c r="N46" s="77">
        <f t="shared" si="62"/>
        <v>0.1927687694736393</v>
      </c>
      <c r="O46" s="18">
        <f t="shared" si="63"/>
        <v>0.19001527766472606</v>
      </c>
      <c r="P46" s="18">
        <f t="shared" si="64"/>
        <v>0.16225884217736206</v>
      </c>
      <c r="Q46" s="37">
        <f t="shared" si="67"/>
        <v>0.16249300981069675</v>
      </c>
      <c r="R46" s="37">
        <f t="shared" si="68"/>
        <v>0.10492858381184283</v>
      </c>
      <c r="S46" s="37">
        <f t="shared" si="68"/>
        <v>9.6672024954693389E-2</v>
      </c>
      <c r="T46" s="37">
        <f t="shared" si="69"/>
        <v>0.19145671280098037</v>
      </c>
      <c r="U46" s="19">
        <f t="shared" si="70"/>
        <v>0.19262240832279059</v>
      </c>
      <c r="V46" s="96">
        <f t="shared" si="71"/>
        <v>0.19296550333759252</v>
      </c>
      <c r="W46" s="78">
        <f t="shared" si="72"/>
        <v>0.2102291809606214</v>
      </c>
      <c r="Y46" s="145">
        <f t="shared" si="65"/>
        <v>0.32613474265999309</v>
      </c>
      <c r="Z46" s="104">
        <f t="shared" si="66"/>
        <v>1.7263677623028884</v>
      </c>
    </row>
    <row r="47" spans="1:29" ht="19.5" customHeight="1" x14ac:dyDescent="0.25">
      <c r="A47" s="24"/>
      <c r="B47" t="s">
        <v>67</v>
      </c>
      <c r="C47" s="10">
        <v>7382149</v>
      </c>
      <c r="D47" s="11">
        <v>9249131</v>
      </c>
      <c r="E47" s="11">
        <v>9711674</v>
      </c>
      <c r="F47" s="35">
        <v>8790522</v>
      </c>
      <c r="G47" s="35">
        <v>5187559</v>
      </c>
      <c r="H47" s="35">
        <v>4125921</v>
      </c>
      <c r="I47" s="35">
        <v>8619242.0450000018</v>
      </c>
      <c r="J47" s="12">
        <v>9577481.243999999</v>
      </c>
      <c r="K47" s="10">
        <v>7360056.2939999998</v>
      </c>
      <c r="L47" s="161">
        <v>7595111.2519999985</v>
      </c>
      <c r="N47" s="77">
        <f t="shared" si="62"/>
        <v>3.5229992853256759E-2</v>
      </c>
      <c r="O47" s="18">
        <f t="shared" si="63"/>
        <v>4.0322086292829303E-2</v>
      </c>
      <c r="P47" s="18">
        <f t="shared" si="64"/>
        <v>4.3605361678296678E-2</v>
      </c>
      <c r="Q47" s="37">
        <f t="shared" si="67"/>
        <v>3.7054461107367383E-2</v>
      </c>
      <c r="R47" s="37">
        <f t="shared" si="68"/>
        <v>2.1866983918324038E-2</v>
      </c>
      <c r="S47" s="37">
        <f t="shared" si="68"/>
        <v>1.7391888584838346E-2</v>
      </c>
      <c r="T47" s="37">
        <f t="shared" si="69"/>
        <v>3.7975970986488951E-2</v>
      </c>
      <c r="U47" s="19">
        <f t="shared" si="70"/>
        <v>4.0131756219916839E-2</v>
      </c>
      <c r="V47" s="96">
        <f t="shared" si="71"/>
        <v>4.1741959336213531E-2</v>
      </c>
      <c r="W47" s="78">
        <f t="shared" si="72"/>
        <v>3.538763204965021E-2</v>
      </c>
      <c r="Y47" s="145">
        <f t="shared" si="65"/>
        <v>3.1936570674278422E-2</v>
      </c>
      <c r="Z47" s="104">
        <f t="shared" si="66"/>
        <v>-0.63543272865633216</v>
      </c>
    </row>
    <row r="48" spans="1:29" ht="19.5" customHeight="1" x14ac:dyDescent="0.25">
      <c r="A48" s="24"/>
      <c r="B48" s="143" t="s">
        <v>81</v>
      </c>
      <c r="C48" s="10"/>
      <c r="D48" s="11"/>
      <c r="E48" s="11"/>
      <c r="F48" s="35">
        <v>0</v>
      </c>
      <c r="G48" s="35">
        <v>0</v>
      </c>
      <c r="H48" s="35">
        <v>39775</v>
      </c>
      <c r="I48" s="35">
        <v>37034.21</v>
      </c>
      <c r="J48" s="12">
        <v>55482.557000000001</v>
      </c>
      <c r="K48" s="10">
        <v>48843.067000000003</v>
      </c>
      <c r="L48" s="161">
        <v>40907.802000000003</v>
      </c>
      <c r="N48" s="77">
        <f t="shared" ref="N48" si="73">C48/$C$42</f>
        <v>0</v>
      </c>
      <c r="O48" s="18">
        <f t="shared" ref="O48" si="74">D48/$D$42</f>
        <v>0</v>
      </c>
      <c r="P48" s="18">
        <f t="shared" ref="P48" si="75">E48/$E$42</f>
        <v>0</v>
      </c>
      <c r="Q48" s="37">
        <f t="shared" si="67"/>
        <v>0</v>
      </c>
      <c r="R48" s="37">
        <f t="shared" si="68"/>
        <v>0</v>
      </c>
      <c r="S48" s="37">
        <f t="shared" si="68"/>
        <v>1.6766253364083929E-4</v>
      </c>
      <c r="T48" s="37">
        <f t="shared" si="69"/>
        <v>1.6317096992111895E-4</v>
      </c>
      <c r="U48" s="19">
        <f t="shared" si="70"/>
        <v>2.3248413599103059E-4</v>
      </c>
      <c r="V48" s="96">
        <f t="shared" si="71"/>
        <v>2.7700947317916712E-4</v>
      </c>
      <c r="W48" s="78">
        <f t="shared" si="72"/>
        <v>1.9060026866028393E-4</v>
      </c>
      <c r="Y48" s="145">
        <f t="shared" si="65"/>
        <v>-0.16246451108403981</v>
      </c>
      <c r="Z48" s="104">
        <f t="shared" ref="Z48:Z49" si="76">(W48-V48)*100</f>
        <v>-8.6409204518883183E-3</v>
      </c>
    </row>
    <row r="49" spans="1:26" ht="19.5" customHeight="1" x14ac:dyDescent="0.25">
      <c r="A49" s="24"/>
      <c r="B49" t="s">
        <v>68</v>
      </c>
      <c r="C49" s="10">
        <v>0</v>
      </c>
      <c r="D49" s="11">
        <v>0</v>
      </c>
      <c r="E49" s="11">
        <v>0</v>
      </c>
      <c r="F49" s="35">
        <v>4200</v>
      </c>
      <c r="G49" s="35">
        <v>1939</v>
      </c>
      <c r="H49" s="35">
        <v>0</v>
      </c>
      <c r="I49" s="35"/>
      <c r="J49" s="12">
        <v>612.71299999999997</v>
      </c>
      <c r="K49" s="10"/>
      <c r="L49" s="161">
        <v>5125.8130000000001</v>
      </c>
      <c r="N49" s="77">
        <f t="shared" si="62"/>
        <v>0</v>
      </c>
      <c r="O49" s="18">
        <f t="shared" si="63"/>
        <v>0</v>
      </c>
      <c r="P49" s="18">
        <f t="shared" si="64"/>
        <v>0</v>
      </c>
      <c r="Q49" s="37">
        <f t="shared" si="67"/>
        <v>1.7704151886650533E-5</v>
      </c>
      <c r="R49" s="37">
        <f t="shared" si="68"/>
        <v>8.1734167876703296E-6</v>
      </c>
      <c r="S49" s="37">
        <f t="shared" si="68"/>
        <v>0</v>
      </c>
      <c r="T49" s="37">
        <f t="shared" si="69"/>
        <v>0</v>
      </c>
      <c r="U49" s="19">
        <f t="shared" si="70"/>
        <v>2.5674024435368455E-6</v>
      </c>
      <c r="V49" s="96">
        <f t="shared" si="71"/>
        <v>0</v>
      </c>
      <c r="W49" s="78">
        <f t="shared" si="72"/>
        <v>2.3882518422827409E-5</v>
      </c>
      <c r="Y49" s="145"/>
      <c r="Z49" s="104">
        <f t="shared" si="76"/>
        <v>2.388251842282741E-3</v>
      </c>
    </row>
    <row r="50" spans="1:26" ht="19.5" customHeight="1" thickBot="1" x14ac:dyDescent="0.3">
      <c r="A50" s="24"/>
      <c r="B50" t="s">
        <v>70</v>
      </c>
      <c r="C50" s="10">
        <v>621343</v>
      </c>
      <c r="D50" s="11">
        <v>587791</v>
      </c>
      <c r="E50" s="11">
        <v>375598</v>
      </c>
      <c r="F50" s="35">
        <v>752849</v>
      </c>
      <c r="G50" s="35">
        <v>482145</v>
      </c>
      <c r="H50" s="35">
        <v>654885</v>
      </c>
      <c r="I50" s="35">
        <v>955446.55299999984</v>
      </c>
      <c r="J50" s="12">
        <v>1007903.6799999999</v>
      </c>
      <c r="K50" s="10">
        <v>821390.48699999996</v>
      </c>
      <c r="L50" s="161">
        <v>596330.4809999998</v>
      </c>
      <c r="N50" s="77">
        <f t="shared" si="62"/>
        <v>2.9652489335315656E-3</v>
      </c>
      <c r="O50" s="18">
        <f t="shared" si="63"/>
        <v>2.5625066208002055E-3</v>
      </c>
      <c r="P50" s="18">
        <f t="shared" si="64"/>
        <v>1.686432909058199E-3</v>
      </c>
      <c r="Q50" s="37">
        <f t="shared" si="67"/>
        <v>3.1734650104078494E-3</v>
      </c>
      <c r="R50" s="37">
        <f>G50/$F$42</f>
        <v>2.0323734074736005E-3</v>
      </c>
      <c r="S50" s="37">
        <f>H50/$F$42</f>
        <v>2.7605198829259844E-3</v>
      </c>
      <c r="T50" s="37">
        <f t="shared" si="69"/>
        <v>4.2096521232881639E-3</v>
      </c>
      <c r="U50" s="19">
        <f t="shared" si="70"/>
        <v>4.2233384486403567E-3</v>
      </c>
      <c r="V50" s="96">
        <f t="shared" si="71"/>
        <v>4.6584491935825713E-3</v>
      </c>
      <c r="W50" s="78">
        <f t="shared" si="72"/>
        <v>2.7784614262315118E-3</v>
      </c>
      <c r="Y50" s="109">
        <f t="shared" si="65"/>
        <v>-0.2739987978458292</v>
      </c>
      <c r="Z50" s="106">
        <f t="shared" si="66"/>
        <v>-0.18799877673510595</v>
      </c>
    </row>
    <row r="51" spans="1:26" ht="19.5" customHeight="1" thickBot="1" x14ac:dyDescent="0.3">
      <c r="A51" s="5" t="s">
        <v>35</v>
      </c>
      <c r="B51" s="6"/>
      <c r="C51" s="13">
        <v>115482949</v>
      </c>
      <c r="D51" s="14">
        <v>122418467</v>
      </c>
      <c r="E51" s="14">
        <v>129718965</v>
      </c>
      <c r="F51" s="36">
        <v>131218627</v>
      </c>
      <c r="G51" s="36">
        <v>143270209</v>
      </c>
      <c r="H51" s="36">
        <v>145850256</v>
      </c>
      <c r="I51" s="36">
        <v>151577471.37500006</v>
      </c>
      <c r="J51" s="15">
        <v>154241541.59200007</v>
      </c>
      <c r="K51" s="13">
        <v>114999659.49699998</v>
      </c>
      <c r="L51" s="160">
        <v>107828710.10599998</v>
      </c>
      <c r="M51" s="1"/>
      <c r="N51" s="134">
        <f t="shared" ref="N51:T51" si="77">C51/C61</f>
        <v>0.35530531483211331</v>
      </c>
      <c r="O51" s="21">
        <f t="shared" si="77"/>
        <v>0.34797771930056753</v>
      </c>
      <c r="P51" s="21">
        <f t="shared" si="77"/>
        <v>0.36806347918786014</v>
      </c>
      <c r="Q51" s="21">
        <f t="shared" si="77"/>
        <v>0.35613578479739438</v>
      </c>
      <c r="R51" s="21">
        <f t="shared" si="77"/>
        <v>0.51590213529014861</v>
      </c>
      <c r="S51" s="21">
        <f t="shared" si="77"/>
        <v>0.54442364468985749</v>
      </c>
      <c r="T51" s="21">
        <f t="shared" si="77"/>
        <v>0.40042323095476084</v>
      </c>
      <c r="U51" s="22">
        <f>J51/J61</f>
        <v>0.39257952191450063</v>
      </c>
      <c r="V51" s="20">
        <f>K51/K61</f>
        <v>0.39475049978049292</v>
      </c>
      <c r="W51" s="234">
        <f>L51/L61</f>
        <v>0.33439939410451597</v>
      </c>
      <c r="X51" s="1"/>
      <c r="Y51" s="64">
        <f t="shared" si="65"/>
        <v>-6.2356266291267344E-2</v>
      </c>
      <c r="Z51" s="101">
        <f t="shared" si="66"/>
        <v>-6.0351105675976955</v>
      </c>
    </row>
    <row r="52" spans="1:26" ht="19.5" customHeight="1" x14ac:dyDescent="0.25">
      <c r="A52" s="24"/>
      <c r="B52" t="s">
        <v>64</v>
      </c>
      <c r="C52" s="10">
        <v>57074085</v>
      </c>
      <c r="D52" s="11">
        <v>61969326</v>
      </c>
      <c r="E52" s="11">
        <v>67200356</v>
      </c>
      <c r="F52" s="35">
        <v>70047222</v>
      </c>
      <c r="G52" s="35">
        <v>80419122</v>
      </c>
      <c r="H52" s="35">
        <v>80164986</v>
      </c>
      <c r="I52" s="35">
        <v>79399956.035000026</v>
      </c>
      <c r="J52" s="12">
        <v>78460913.99800007</v>
      </c>
      <c r="K52" s="10">
        <v>58473390.692999996</v>
      </c>
      <c r="L52" s="161">
        <v>54552896.190000013</v>
      </c>
      <c r="N52" s="77">
        <f t="shared" ref="N52" si="78">C52/$C$51</f>
        <v>0.49422088277291915</v>
      </c>
      <c r="O52" s="18">
        <f t="shared" ref="O52" si="79">D52/$D$51</f>
        <v>0.5062089692725853</v>
      </c>
      <c r="P52" s="18">
        <f t="shared" ref="P52" si="80">E52/$E$51</f>
        <v>0.51804573063005865</v>
      </c>
      <c r="Q52" s="37">
        <f>F52/$F$51</f>
        <v>0.53382072043780793</v>
      </c>
      <c r="R52" s="37">
        <f>G52/$F$51</f>
        <v>0.612863614248913</v>
      </c>
      <c r="S52" s="37">
        <f>H52/$F$51</f>
        <v>0.6109268770202877</v>
      </c>
      <c r="T52" s="37">
        <f>I52/$I$51</f>
        <v>0.52382425511351816</v>
      </c>
      <c r="U52" s="19">
        <f>J52/$J$51</f>
        <v>0.50868860093180979</v>
      </c>
      <c r="V52" s="96">
        <f>K52/$K$51</f>
        <v>0.508465772409747</v>
      </c>
      <c r="W52" s="78">
        <f>L52/$L$51</f>
        <v>0.50592181002974357</v>
      </c>
      <c r="Y52" s="107">
        <f t="shared" si="65"/>
        <v>-6.7047497272452794E-2</v>
      </c>
      <c r="Z52" s="108">
        <f t="shared" si="66"/>
        <v>-0.25439623800034283</v>
      </c>
    </row>
    <row r="53" spans="1:26" ht="19.5" customHeight="1" x14ac:dyDescent="0.25">
      <c r="A53" s="24"/>
      <c r="B53" t="s">
        <v>65</v>
      </c>
      <c r="C53" s="10">
        <v>205712</v>
      </c>
      <c r="D53" s="11">
        <v>156591</v>
      </c>
      <c r="E53" s="11">
        <v>30322</v>
      </c>
      <c r="F53" s="35">
        <v>58813</v>
      </c>
      <c r="G53" s="35">
        <v>38687</v>
      </c>
      <c r="H53" s="35">
        <v>25946</v>
      </c>
      <c r="I53" s="35">
        <v>67562.293000000005</v>
      </c>
      <c r="J53" s="12">
        <v>51853.842999999993</v>
      </c>
      <c r="K53" s="10">
        <v>37565.86</v>
      </c>
      <c r="L53" s="161">
        <v>46176.709000000003</v>
      </c>
      <c r="N53" s="77">
        <f t="shared" ref="N53:N60" si="81">C53/$C$51</f>
        <v>1.7813192491300165E-3</v>
      </c>
      <c r="O53" s="18">
        <f t="shared" ref="O53:O60" si="82">D53/$D$51</f>
        <v>1.2791452453002864E-3</v>
      </c>
      <c r="P53" s="18">
        <f t="shared" ref="P53:P60" si="83">E53/$E$51</f>
        <v>2.3375147959282593E-4</v>
      </c>
      <c r="Q53" s="37">
        <f t="shared" ref="Q53:Q60" si="84">F53/$F$51</f>
        <v>4.4820618341022574E-4</v>
      </c>
      <c r="R53" s="37">
        <f t="shared" ref="R53:S58" si="85">G53/$F$51</f>
        <v>2.9482856881287139E-4</v>
      </c>
      <c r="S53" s="37">
        <f t="shared" si="85"/>
        <v>1.9773107365313311E-4</v>
      </c>
      <c r="T53" s="37">
        <f t="shared" ref="T53:T60" si="86">I53/$I$51</f>
        <v>4.4572780101900534E-4</v>
      </c>
      <c r="U53" s="19">
        <f t="shared" ref="U53:U60" si="87">J53/$J$51</f>
        <v>3.3618597470429755E-4</v>
      </c>
      <c r="V53" s="96">
        <f t="shared" ref="V53:V60" si="88">K53/$K$51</f>
        <v>3.266606193819208E-4</v>
      </c>
      <c r="W53" s="78">
        <f t="shared" ref="W53:W60" si="89">L53/$L$51</f>
        <v>4.2824131861177265E-4</v>
      </c>
      <c r="Y53" s="145">
        <f t="shared" si="65"/>
        <v>0.22922006843447754</v>
      </c>
      <c r="Z53" s="104">
        <f t="shared" si="66"/>
        <v>1.0158069922985185E-2</v>
      </c>
    </row>
    <row r="54" spans="1:26" ht="19.5" customHeight="1" x14ac:dyDescent="0.25">
      <c r="A54" s="24"/>
      <c r="B54" t="s">
        <v>72</v>
      </c>
      <c r="C54" s="10">
        <v>0</v>
      </c>
      <c r="D54" s="11">
        <v>0</v>
      </c>
      <c r="E54" s="11">
        <v>0</v>
      </c>
      <c r="F54" s="35">
        <v>236</v>
      </c>
      <c r="G54" s="35">
        <v>2490</v>
      </c>
      <c r="H54" s="35">
        <v>172</v>
      </c>
      <c r="I54" s="35"/>
      <c r="J54" s="12"/>
      <c r="K54" s="10"/>
      <c r="L54" s="161"/>
      <c r="N54" s="77">
        <f t="shared" si="81"/>
        <v>0</v>
      </c>
      <c r="O54" s="18">
        <f t="shared" si="82"/>
        <v>0</v>
      </c>
      <c r="P54" s="18">
        <f t="shared" si="83"/>
        <v>0</v>
      </c>
      <c r="Q54" s="37">
        <f t="shared" si="84"/>
        <v>1.7985251438425736E-6</v>
      </c>
      <c r="R54" s="37">
        <f t="shared" si="85"/>
        <v>1.8975964441389866E-5</v>
      </c>
      <c r="S54" s="37">
        <f t="shared" si="85"/>
        <v>1.310789511614079E-6</v>
      </c>
      <c r="T54" s="37">
        <f t="shared" si="86"/>
        <v>0</v>
      </c>
      <c r="U54" s="19">
        <f t="shared" si="87"/>
        <v>0</v>
      </c>
      <c r="V54" s="96">
        <f t="shared" si="88"/>
        <v>0</v>
      </c>
      <c r="W54" s="78">
        <f t="shared" si="89"/>
        <v>0</v>
      </c>
      <c r="Y54" s="145"/>
      <c r="Z54" s="104">
        <f t="shared" si="66"/>
        <v>0</v>
      </c>
    </row>
    <row r="55" spans="1:26" ht="19.5" customHeight="1" x14ac:dyDescent="0.25">
      <c r="A55" s="24"/>
      <c r="B55" t="s">
        <v>66</v>
      </c>
      <c r="C55" s="10">
        <v>33584523</v>
      </c>
      <c r="D55" s="11">
        <v>36099866</v>
      </c>
      <c r="E55" s="11">
        <v>36111331</v>
      </c>
      <c r="F55" s="35">
        <v>35650257</v>
      </c>
      <c r="G55" s="35">
        <v>37467931</v>
      </c>
      <c r="H55" s="35">
        <v>40130594</v>
      </c>
      <c r="I55" s="35">
        <v>45768012.670000024</v>
      </c>
      <c r="J55" s="12">
        <v>48436619.507000007</v>
      </c>
      <c r="K55" s="10">
        <v>36275458.299999997</v>
      </c>
      <c r="L55" s="161">
        <v>34431200.361999966</v>
      </c>
      <c r="N55" s="77">
        <f t="shared" si="81"/>
        <v>0.29081802370668591</v>
      </c>
      <c r="O55" s="18">
        <f t="shared" si="82"/>
        <v>0.29488905460644266</v>
      </c>
      <c r="P55" s="18">
        <f t="shared" si="83"/>
        <v>0.27838127601465212</v>
      </c>
      <c r="Q55" s="37">
        <f t="shared" si="84"/>
        <v>0.27168594745317676</v>
      </c>
      <c r="R55" s="37">
        <f t="shared" si="85"/>
        <v>0.28553820335279073</v>
      </c>
      <c r="S55" s="37">
        <f t="shared" si="85"/>
        <v>0.30583000994210979</v>
      </c>
      <c r="T55" s="37">
        <f t="shared" si="86"/>
        <v>0.30194469042679006</v>
      </c>
      <c r="U55" s="19">
        <f t="shared" si="87"/>
        <v>0.31403096083624876</v>
      </c>
      <c r="V55" s="96">
        <f t="shared" si="88"/>
        <v>0.31543970181012859</v>
      </c>
      <c r="W55" s="78">
        <f t="shared" si="89"/>
        <v>0.3193138481221996</v>
      </c>
      <c r="Y55" s="145">
        <f t="shared" si="65"/>
        <v>-5.0840375957428796E-2</v>
      </c>
      <c r="Z55" s="104">
        <f t="shared" si="66"/>
        <v>0.38741463120710029</v>
      </c>
    </row>
    <row r="56" spans="1:26" ht="19.5" customHeight="1" x14ac:dyDescent="0.25">
      <c r="A56" s="24"/>
      <c r="B56" t="s">
        <v>67</v>
      </c>
      <c r="C56" s="10">
        <v>3838992</v>
      </c>
      <c r="D56" s="11">
        <v>4275984</v>
      </c>
      <c r="E56" s="11">
        <v>3974044</v>
      </c>
      <c r="F56" s="35">
        <v>3420997</v>
      </c>
      <c r="G56" s="35">
        <v>3838142</v>
      </c>
      <c r="H56" s="35">
        <v>4145803</v>
      </c>
      <c r="I56" s="35">
        <v>4062637.4869999993</v>
      </c>
      <c r="J56" s="12">
        <v>4198252.8600000003</v>
      </c>
      <c r="K56" s="10">
        <v>3094037.1230000001</v>
      </c>
      <c r="L56" s="161">
        <v>3306468.6119999993</v>
      </c>
      <c r="N56" s="77">
        <f t="shared" si="81"/>
        <v>3.3242933552034594E-2</v>
      </c>
      <c r="O56" s="18">
        <f t="shared" si="82"/>
        <v>3.4929239883391125E-2</v>
      </c>
      <c r="P56" s="18">
        <f t="shared" si="83"/>
        <v>3.0635797934403811E-2</v>
      </c>
      <c r="Q56" s="37">
        <f t="shared" si="84"/>
        <v>2.6070970853855985E-2</v>
      </c>
      <c r="R56" s="37">
        <f t="shared" si="85"/>
        <v>2.9249978358636537E-2</v>
      </c>
      <c r="S56" s="37">
        <f t="shared" si="85"/>
        <v>3.1594622614059209E-2</v>
      </c>
      <c r="T56" s="37">
        <f t="shared" si="86"/>
        <v>2.6802383297113486E-2</v>
      </c>
      <c r="U56" s="19">
        <f t="shared" si="87"/>
        <v>2.7218691000283339E-2</v>
      </c>
      <c r="V56" s="96">
        <f t="shared" si="88"/>
        <v>2.6904750296940793E-2</v>
      </c>
      <c r="W56" s="78">
        <f t="shared" si="89"/>
        <v>3.0664083885911343E-2</v>
      </c>
      <c r="Y56" s="145">
        <f t="shared" si="65"/>
        <v>6.8658351711702814E-2</v>
      </c>
      <c r="Z56" s="104">
        <f t="shared" si="66"/>
        <v>0.37593335889705493</v>
      </c>
    </row>
    <row r="57" spans="1:26" ht="19.5" customHeight="1" x14ac:dyDescent="0.25">
      <c r="A57" s="24"/>
      <c r="B57" t="s">
        <v>81</v>
      </c>
      <c r="C57" s="10"/>
      <c r="D57" s="11"/>
      <c r="E57" s="11"/>
      <c r="F57" s="35">
        <v>0</v>
      </c>
      <c r="G57" s="35">
        <v>0</v>
      </c>
      <c r="H57" s="35">
        <v>77344</v>
      </c>
      <c r="I57" s="35">
        <v>105951.04700000001</v>
      </c>
      <c r="J57" s="12">
        <v>113697.308</v>
      </c>
      <c r="K57" s="10">
        <v>88207.76</v>
      </c>
      <c r="L57" s="161">
        <v>90291.005999999994</v>
      </c>
      <c r="N57" s="77">
        <f t="shared" si="81"/>
        <v>0</v>
      </c>
      <c r="O57" s="18">
        <f t="shared" si="82"/>
        <v>0</v>
      </c>
      <c r="P57" s="18">
        <f t="shared" si="83"/>
        <v>0</v>
      </c>
      <c r="Q57" s="37">
        <f t="shared" si="84"/>
        <v>0</v>
      </c>
      <c r="R57" s="37">
        <f t="shared" si="85"/>
        <v>0</v>
      </c>
      <c r="S57" s="37">
        <f t="shared" si="85"/>
        <v>5.8942851154813558E-4</v>
      </c>
      <c r="T57" s="37">
        <f t="shared" si="86"/>
        <v>6.9898940811513436E-4</v>
      </c>
      <c r="U57" s="19">
        <f t="shared" si="87"/>
        <v>7.3713804223217818E-4</v>
      </c>
      <c r="V57" s="96">
        <f t="shared" si="88"/>
        <v>7.670262710847513E-4</v>
      </c>
      <c r="W57" s="78">
        <f t="shared" si="89"/>
        <v>8.3735589446669897E-4</v>
      </c>
      <c r="Y57" s="145">
        <f t="shared" ref="Y57:Y59" si="90">(L57-K57)/K57</f>
        <v>2.3617491250202922E-2</v>
      </c>
      <c r="Z57" s="104">
        <f t="shared" ref="Z57:Z58" si="91">(W57-V57)*100</f>
        <v>7.0329623381947676E-3</v>
      </c>
    </row>
    <row r="58" spans="1:26" ht="19.5" customHeight="1" x14ac:dyDescent="0.25">
      <c r="A58" s="24"/>
      <c r="B58" t="s">
        <v>68</v>
      </c>
      <c r="C58" s="10">
        <v>0</v>
      </c>
      <c r="D58" s="11">
        <v>0</v>
      </c>
      <c r="E58" s="11">
        <v>456</v>
      </c>
      <c r="F58" s="35">
        <v>373</v>
      </c>
      <c r="G58" s="35">
        <v>65</v>
      </c>
      <c r="H58" s="35">
        <v>1438</v>
      </c>
      <c r="I58" s="35">
        <v>1688.6310000000001</v>
      </c>
      <c r="J58" s="12">
        <v>7637.55</v>
      </c>
      <c r="K58" s="10">
        <v>998.65599999999984</v>
      </c>
      <c r="L58" s="161">
        <v>1213.9939999999999</v>
      </c>
      <c r="N58" s="77">
        <f t="shared" si="81"/>
        <v>0</v>
      </c>
      <c r="O58" s="18">
        <f t="shared" si="82"/>
        <v>0</v>
      </c>
      <c r="P58" s="18">
        <f t="shared" si="83"/>
        <v>3.5152916923134564E-6</v>
      </c>
      <c r="Q58" s="37">
        <f t="shared" si="84"/>
        <v>2.8425842315816946E-6</v>
      </c>
      <c r="R58" s="37">
        <f t="shared" si="85"/>
        <v>4.9535650148206479E-7</v>
      </c>
      <c r="S58" s="37">
        <f t="shared" si="85"/>
        <v>1.0958809986633986E-5</v>
      </c>
      <c r="T58" s="37">
        <f t="shared" si="86"/>
        <v>1.114038243732379E-5</v>
      </c>
      <c r="U58" s="19">
        <f t="shared" si="87"/>
        <v>4.9516815775887778E-5</v>
      </c>
      <c r="V58" s="96">
        <f t="shared" si="88"/>
        <v>8.6839909297822923E-6</v>
      </c>
      <c r="W58" s="78">
        <f t="shared" si="89"/>
        <v>1.1258541429333568E-5</v>
      </c>
      <c r="Y58" s="145">
        <f t="shared" si="90"/>
        <v>0.21562780376826465</v>
      </c>
      <c r="Z58" s="104">
        <f t="shared" si="91"/>
        <v>2.5745504995512762E-4</v>
      </c>
    </row>
    <row r="59" spans="1:26" ht="19.5" customHeight="1" x14ac:dyDescent="0.25">
      <c r="A59" s="24"/>
      <c r="B59" t="s">
        <v>82</v>
      </c>
      <c r="C59" s="10"/>
      <c r="D59" s="11"/>
      <c r="E59" s="11"/>
      <c r="F59" s="35"/>
      <c r="G59" s="35"/>
      <c r="H59" s="35"/>
      <c r="I59" s="35">
        <v>6741.866</v>
      </c>
      <c r="J59" s="12">
        <v>7608.786000000001</v>
      </c>
      <c r="K59" s="10">
        <v>6152.6510000000007</v>
      </c>
      <c r="L59" s="161">
        <v>2357.9699999999998</v>
      </c>
      <c r="N59" s="77">
        <f t="shared" si="81"/>
        <v>0</v>
      </c>
      <c r="O59" s="18">
        <f t="shared" ref="O59" si="92">D59/$D$51</f>
        <v>0</v>
      </c>
      <c r="P59" s="18">
        <f t="shared" ref="P59" si="93">E59/$E$51</f>
        <v>0</v>
      </c>
      <c r="Q59" s="37">
        <f t="shared" ref="Q59" si="94">F59/$F$51</f>
        <v>0</v>
      </c>
      <c r="R59" s="37">
        <f t="shared" ref="R59" si="95">G59/$F$51</f>
        <v>0</v>
      </c>
      <c r="S59" s="37">
        <f t="shared" ref="S59" si="96">H59/$F$51</f>
        <v>0</v>
      </c>
      <c r="T59" s="37">
        <f t="shared" si="86"/>
        <v>4.4478021297246339E-5</v>
      </c>
      <c r="U59" s="19">
        <f t="shared" ref="U59" si="97">J59/$J$51</f>
        <v>4.9330329050566495E-5</v>
      </c>
      <c r="V59" s="96">
        <f t="shared" ref="V59" si="98">K59/$K$51</f>
        <v>5.3501471455752498E-5</v>
      </c>
      <c r="W59" s="78">
        <f t="shared" ref="W59" si="99">L59/$L$51</f>
        <v>2.1867738171791354E-5</v>
      </c>
      <c r="Y59" s="145">
        <f t="shared" si="90"/>
        <v>-0.61675544411669059</v>
      </c>
      <c r="Z59" s="104">
        <f t="shared" ref="Z59" si="100">(W59-V59)*100</f>
        <v>-3.1633733283961138E-3</v>
      </c>
    </row>
    <row r="60" spans="1:26" ht="19.5" customHeight="1" thickBot="1" x14ac:dyDescent="0.3">
      <c r="A60" s="24"/>
      <c r="B60" t="s">
        <v>70</v>
      </c>
      <c r="C60" s="32">
        <v>20779637</v>
      </c>
      <c r="D60" s="33">
        <v>19916700</v>
      </c>
      <c r="E60" s="33">
        <v>22402456</v>
      </c>
      <c r="F60" s="35">
        <v>22040729</v>
      </c>
      <c r="G60" s="35">
        <v>21503772</v>
      </c>
      <c r="H60" s="35">
        <v>21303973</v>
      </c>
      <c r="I60" s="35">
        <v>22164921.346000005</v>
      </c>
      <c r="J60" s="12">
        <v>22964957.739999998</v>
      </c>
      <c r="K60" s="10">
        <v>17023848.454000004</v>
      </c>
      <c r="L60" s="161">
        <v>15398105.263</v>
      </c>
      <c r="N60" s="77">
        <f t="shared" si="81"/>
        <v>0.17993684071923033</v>
      </c>
      <c r="O60" s="18">
        <f t="shared" si="82"/>
        <v>0.16269359099228059</v>
      </c>
      <c r="P60" s="18">
        <f t="shared" si="83"/>
        <v>0.17269992864960032</v>
      </c>
      <c r="Q60" s="37">
        <f t="shared" si="84"/>
        <v>0.16796951396237364</v>
      </c>
      <c r="R60" s="37">
        <f>G60/$F$51</f>
        <v>0.16387743487058434</v>
      </c>
      <c r="S60" s="37">
        <f>H60/$F$51</f>
        <v>0.16235479281459025</v>
      </c>
      <c r="T60" s="37">
        <f t="shared" si="86"/>
        <v>0.14622833554970957</v>
      </c>
      <c r="U60" s="19">
        <f t="shared" si="87"/>
        <v>0.1488895760698952</v>
      </c>
      <c r="V60" s="96">
        <f t="shared" si="88"/>
        <v>0.14803390313033152</v>
      </c>
      <c r="W60" s="78">
        <f t="shared" si="89"/>
        <v>0.14280153446946589</v>
      </c>
      <c r="Y60" s="109">
        <f t="shared" si="65"/>
        <v>-9.5497983043781806E-2</v>
      </c>
      <c r="Z60" s="106">
        <f t="shared" si="66"/>
        <v>-0.52323686608656272</v>
      </c>
    </row>
    <row r="61" spans="1:26" ht="19.5" customHeight="1" thickBot="1" x14ac:dyDescent="0.3">
      <c r="A61" s="74" t="s">
        <v>20</v>
      </c>
      <c r="B61" s="100"/>
      <c r="C61" s="142">
        <f>C42+C51</f>
        <v>325024547</v>
      </c>
      <c r="D61" s="84">
        <f>D42+D51</f>
        <v>351799728</v>
      </c>
      <c r="E61" s="84">
        <f>E42+E51</f>
        <v>352436393</v>
      </c>
      <c r="F61" s="84">
        <f>F42+F51</f>
        <v>368451115</v>
      </c>
      <c r="G61" s="84">
        <f>G42+G51</f>
        <v>277708114</v>
      </c>
      <c r="H61" s="84">
        <f>H42+H51</f>
        <v>267898460</v>
      </c>
      <c r="I61" s="84">
        <v>378543150.49000001</v>
      </c>
      <c r="J61" s="84">
        <v>392892479.05700016</v>
      </c>
      <c r="K61" s="83">
        <v>291322391.13299996</v>
      </c>
      <c r="L61" s="144">
        <v>322454860.88499999</v>
      </c>
      <c r="N61" s="146">
        <f>N42+N51</f>
        <v>1</v>
      </c>
      <c r="O61" s="149">
        <f>O42+O51</f>
        <v>1</v>
      </c>
      <c r="P61" s="149">
        <f>P42+P51</f>
        <v>1</v>
      </c>
      <c r="Q61" s="149">
        <f>Q42+Q51</f>
        <v>1</v>
      </c>
      <c r="R61" s="149">
        <f>R42+R51</f>
        <v>1</v>
      </c>
      <c r="S61" s="149">
        <f>S42+S51</f>
        <v>1</v>
      </c>
      <c r="T61" s="149">
        <f>T42+T51</f>
        <v>1.0000000000000002</v>
      </c>
      <c r="U61" s="150">
        <f>U42+U51</f>
        <v>0.99999999999999978</v>
      </c>
      <c r="V61" s="237">
        <f>V51+V42</f>
        <v>0.99999999999999978</v>
      </c>
      <c r="W61" s="177">
        <f>W51+W42</f>
        <v>1</v>
      </c>
      <c r="Y61" s="240">
        <f t="shared" si="65"/>
        <v>0.10686603810617103</v>
      </c>
      <c r="Z61" s="239">
        <f t="shared" si="66"/>
        <v>2.2204460492503131E-14</v>
      </c>
    </row>
    <row r="62" spans="1:26" ht="19.5" customHeight="1" x14ac:dyDescent="0.25">
      <c r="A62" s="24"/>
      <c r="B62" t="s">
        <v>64</v>
      </c>
      <c r="C62" s="10">
        <f>C43+C52</f>
        <v>189257389</v>
      </c>
      <c r="D62" s="11">
        <f>D43+D52</f>
        <v>202091710</v>
      </c>
      <c r="E62" s="11">
        <f>E43+E52</f>
        <v>207640835</v>
      </c>
      <c r="F62" s="11">
        <f>F43+F52</f>
        <v>219952952</v>
      </c>
      <c r="G62" s="11">
        <f>G43+G52</f>
        <v>165116613</v>
      </c>
      <c r="H62" s="11">
        <f>H43+H52</f>
        <v>155260451</v>
      </c>
      <c r="I62" s="11">
        <f>I43+I52</f>
        <v>219218186.58800003</v>
      </c>
      <c r="J62" s="248">
        <f>J43+J52</f>
        <v>226255407.68900007</v>
      </c>
      <c r="K62" s="314">
        <f>K43+K52</f>
        <v>167159144.47799996</v>
      </c>
      <c r="L62" s="161">
        <f>L43+L52</f>
        <v>185332409.55599999</v>
      </c>
      <c r="M62" s="2"/>
      <c r="N62" s="77">
        <f t="shared" ref="N62" si="101">C62/$C$61</f>
        <v>0.58228644804479956</v>
      </c>
      <c r="O62" s="18">
        <f t="shared" ref="O62" si="102">D62/$D$61</f>
        <v>0.5744510126511525</v>
      </c>
      <c r="P62" s="18">
        <f t="shared" ref="P62" si="103">E62/$E$61</f>
        <v>0.58915832508818122</v>
      </c>
      <c r="Q62" s="37">
        <f>F62/$F$61</f>
        <v>0.59696644424593481</v>
      </c>
      <c r="R62" s="37">
        <f>G62/$F$61</f>
        <v>0.44813709683033526</v>
      </c>
      <c r="S62" s="37">
        <f>H62/$F$61</f>
        <v>0.42138683987969477</v>
      </c>
      <c r="T62" s="37">
        <f>I62/$I$61</f>
        <v>0.57911016565545048</v>
      </c>
      <c r="U62" s="19">
        <f>J62/$J$61</f>
        <v>0.5758710582397667</v>
      </c>
      <c r="V62" s="96">
        <f>K62/$K$61</f>
        <v>0.5737943582980044</v>
      </c>
      <c r="W62" s="78">
        <f>L62/$L$61</f>
        <v>0.57475458440087457</v>
      </c>
      <c r="Y62" s="107">
        <f t="shared" si="65"/>
        <v>0.10871834224056971</v>
      </c>
      <c r="Z62" s="108">
        <f t="shared" si="66"/>
        <v>9.602261028701653E-2</v>
      </c>
    </row>
    <row r="63" spans="1:26" ht="19.5" customHeight="1" x14ac:dyDescent="0.25">
      <c r="A63" s="24"/>
      <c r="B63" t="s">
        <v>65</v>
      </c>
      <c r="C63" s="10">
        <f>C44+C53</f>
        <v>29126634</v>
      </c>
      <c r="D63" s="11">
        <f>D44+D53</f>
        <v>35911868</v>
      </c>
      <c r="E63" s="11">
        <f>E44+E53</f>
        <v>35959770</v>
      </c>
      <c r="F63" s="11">
        <f>F44+F53</f>
        <v>39228299</v>
      </c>
      <c r="G63" s="11">
        <f>G44+G53</f>
        <v>19163843</v>
      </c>
      <c r="H63" s="11">
        <f>H44+H53</f>
        <v>19187720</v>
      </c>
      <c r="I63" s="11">
        <f>I44+I53</f>
        <v>34126272.68999999</v>
      </c>
      <c r="J63" s="12">
        <f>J44+J53</f>
        <v>34271338.785000004</v>
      </c>
      <c r="K63" s="10">
        <f>K44+K53</f>
        <v>25399267.088</v>
      </c>
      <c r="L63" s="161">
        <f>L44+L53</f>
        <v>30530879.103000004</v>
      </c>
      <c r="M63" s="2"/>
      <c r="N63" s="77">
        <f t="shared" ref="N63:N70" si="104">C63/$C$61</f>
        <v>8.9613643858105274E-2</v>
      </c>
      <c r="O63" s="18">
        <f t="shared" ref="O63:O70" si="105">D63/$D$61</f>
        <v>0.10208043139817323</v>
      </c>
      <c r="P63" s="18">
        <f t="shared" ref="P63:P70" si="106">E63/$E$61</f>
        <v>0.10203194310866756</v>
      </c>
      <c r="Q63" s="37">
        <f t="shared" ref="Q63:Q70" si="107">F63/$F$61</f>
        <v>0.1064681240006561</v>
      </c>
      <c r="R63" s="37">
        <f t="shared" ref="R63:S68" si="108">G63/$F$61</f>
        <v>5.2011901226028313E-2</v>
      </c>
      <c r="S63" s="37">
        <f t="shared" si="108"/>
        <v>5.2076704938184268E-2</v>
      </c>
      <c r="T63" s="37">
        <f t="shared" ref="T63:T70" si="109">I63/$I$61</f>
        <v>9.0151605294735093E-2</v>
      </c>
      <c r="U63" s="19">
        <f t="shared" ref="U63:U70" si="110">J63/$J$61</f>
        <v>8.7228289193156019E-2</v>
      </c>
      <c r="V63" s="96">
        <f t="shared" ref="V63:V70" si="111">K63/$K$61</f>
        <v>8.7186113601560589E-2</v>
      </c>
      <c r="W63" s="78">
        <f t="shared" ref="W63:W70" si="112">L63/$L$61</f>
        <v>9.4682644942010993E-2</v>
      </c>
      <c r="Y63" s="145">
        <f t="shared" ref="Y63:Y70" si="113">(L63-K63)/K63</f>
        <v>0.20203779885540313</v>
      </c>
      <c r="Z63" s="104">
        <f t="shared" ref="Z63:Z70" si="114">(W63-V63)*100</f>
        <v>0.74965313404504053</v>
      </c>
    </row>
    <row r="64" spans="1:26" ht="19.5" customHeight="1" x14ac:dyDescent="0.25">
      <c r="A64" s="24"/>
      <c r="B64" t="s">
        <v>72</v>
      </c>
      <c r="C64" s="10">
        <f>C45+C54</f>
        <v>40804</v>
      </c>
      <c r="D64" s="11">
        <f>D45+D54</f>
        <v>80734</v>
      </c>
      <c r="E64" s="11">
        <f>E45+E54</f>
        <v>122357</v>
      </c>
      <c r="F64" s="11">
        <f>F45+F54</f>
        <v>61316</v>
      </c>
      <c r="G64" s="11">
        <f>G45+G54</f>
        <v>53636</v>
      </c>
      <c r="H64" s="11">
        <f>H45+H54</f>
        <v>36811</v>
      </c>
      <c r="I64" s="11">
        <f>I45+I54</f>
        <v>22912.514999999999</v>
      </c>
      <c r="J64" s="12">
        <f>J45+J54</f>
        <v>25960.314999999999</v>
      </c>
      <c r="K64" s="10">
        <f>K45+K54</f>
        <v>20782.114999999998</v>
      </c>
      <c r="L64" s="161">
        <f>L45+L54</f>
        <v>3779.7799999999997</v>
      </c>
      <c r="M64" s="2"/>
      <c r="N64" s="77">
        <f t="shared" si="104"/>
        <v>1.2554128719391769E-4</v>
      </c>
      <c r="O64" s="18">
        <f t="shared" si="105"/>
        <v>2.2948852308379272E-4</v>
      </c>
      <c r="P64" s="18">
        <f t="shared" si="106"/>
        <v>3.4717470281226038E-4</v>
      </c>
      <c r="Q64" s="37">
        <f t="shared" si="107"/>
        <v>1.6641556370374942E-4</v>
      </c>
      <c r="R64" s="37">
        <f t="shared" si="108"/>
        <v>1.4557155024486762E-4</v>
      </c>
      <c r="S64" s="37">
        <f t="shared" si="108"/>
        <v>9.9907419197252259E-5</v>
      </c>
      <c r="T64" s="37">
        <f t="shared" si="109"/>
        <v>6.0528145788244236E-5</v>
      </c>
      <c r="U64" s="19">
        <f t="shared" si="110"/>
        <v>6.6074858603322166E-5</v>
      </c>
      <c r="V64" s="96">
        <f t="shared" si="111"/>
        <v>7.1337170202314304E-5</v>
      </c>
      <c r="W64" s="78">
        <f t="shared" si="112"/>
        <v>1.1721888730801354E-5</v>
      </c>
      <c r="Y64" s="145">
        <f t="shared" si="113"/>
        <v>-0.81812342006576333</v>
      </c>
      <c r="Z64" s="104">
        <f t="shared" si="114"/>
        <v>-5.9615281471512953E-3</v>
      </c>
    </row>
    <row r="65" spans="1:26" ht="19.5" customHeight="1" x14ac:dyDescent="0.25">
      <c r="A65" s="24"/>
      <c r="B65" t="s">
        <v>66</v>
      </c>
      <c r="C65" s="10">
        <f>C46+C55</f>
        <v>73977599</v>
      </c>
      <c r="D65" s="11">
        <f>D46+D55</f>
        <v>79685810</v>
      </c>
      <c r="E65" s="11">
        <f>E46+E55</f>
        <v>72249203</v>
      </c>
      <c r="F65" s="11">
        <f>F46+F55</f>
        <v>74198878</v>
      </c>
      <c r="G65" s="11">
        <f>G46+G55</f>
        <v>62360400</v>
      </c>
      <c r="H65" s="11">
        <f>H46+H55</f>
        <v>63064339</v>
      </c>
      <c r="I65" s="11">
        <f>I46+I55</f>
        <v>89222115.512000054</v>
      </c>
      <c r="J65" s="12">
        <f>J46+J55</f>
        <v>94406137.829999998</v>
      </c>
      <c r="K65" s="10">
        <f>K46+K55</f>
        <v>70299662.959999979</v>
      </c>
      <c r="L65" s="161">
        <f>L46+L55</f>
        <v>79551880.252999961</v>
      </c>
      <c r="M65" s="2"/>
      <c r="N65" s="77">
        <f t="shared" si="104"/>
        <v>0.22760619061796586</v>
      </c>
      <c r="O65" s="18">
        <f t="shared" si="105"/>
        <v>0.22650901537934107</v>
      </c>
      <c r="P65" s="18">
        <f t="shared" si="106"/>
        <v>0.20499926918727715</v>
      </c>
      <c r="Q65" s="37">
        <f t="shared" si="107"/>
        <v>0.20138052235233431</v>
      </c>
      <c r="R65" s="37">
        <f t="shared" si="108"/>
        <v>0.16925013240901712</v>
      </c>
      <c r="S65" s="37">
        <f t="shared" si="108"/>
        <v>0.17116066808482858</v>
      </c>
      <c r="T65" s="37">
        <f t="shared" si="109"/>
        <v>0.23569866578356446</v>
      </c>
      <c r="U65" s="19">
        <f t="shared" si="110"/>
        <v>0.2402849198248555</v>
      </c>
      <c r="V65" s="96">
        <f t="shared" si="111"/>
        <v>0.24131225439484141</v>
      </c>
      <c r="W65" s="78">
        <f t="shared" si="112"/>
        <v>0.24670702756554591</v>
      </c>
      <c r="Y65" s="145">
        <f t="shared" si="113"/>
        <v>0.13161111879390419</v>
      </c>
      <c r="Z65" s="104">
        <f t="shared" si="114"/>
        <v>0.53947731707044977</v>
      </c>
    </row>
    <row r="66" spans="1:26" ht="19.5" customHeight="1" x14ac:dyDescent="0.25">
      <c r="A66" s="24"/>
      <c r="B66" t="s">
        <v>67</v>
      </c>
      <c r="C66" s="10">
        <f>C47+C56</f>
        <v>11221141</v>
      </c>
      <c r="D66" s="11">
        <f>D47+D56</f>
        <v>13525115</v>
      </c>
      <c r="E66" s="11">
        <f>E47+E56</f>
        <v>13685718</v>
      </c>
      <c r="F66" s="11">
        <f>F47+F56</f>
        <v>12211519</v>
      </c>
      <c r="G66" s="11">
        <f>G47+G56</f>
        <v>9025701</v>
      </c>
      <c r="H66" s="11">
        <f>H47+H56</f>
        <v>8271724</v>
      </c>
      <c r="I66" s="11">
        <f>I47+I56</f>
        <v>12681879.532000002</v>
      </c>
      <c r="J66" s="12">
        <f>J47+J56</f>
        <v>13775734.103999998</v>
      </c>
      <c r="K66" s="10">
        <f>K47+K56</f>
        <v>10454093.416999999</v>
      </c>
      <c r="L66" s="161">
        <f>L47+L56</f>
        <v>10901579.863999998</v>
      </c>
      <c r="M66" s="2"/>
      <c r="N66" s="77">
        <f t="shared" si="104"/>
        <v>3.4523980122645938E-2</v>
      </c>
      <c r="O66" s="18">
        <f t="shared" si="105"/>
        <v>3.8445495898734749E-2</v>
      </c>
      <c r="P66" s="18">
        <f t="shared" si="106"/>
        <v>3.8831738923170739E-2</v>
      </c>
      <c r="Q66" s="37">
        <f t="shared" si="107"/>
        <v>3.3142847186118568E-2</v>
      </c>
      <c r="R66" s="37">
        <f t="shared" si="108"/>
        <v>2.4496332437479527E-2</v>
      </c>
      <c r="S66" s="37">
        <f t="shared" si="108"/>
        <v>2.2449990414603577E-2</v>
      </c>
      <c r="T66" s="37">
        <f t="shared" si="109"/>
        <v>3.3501806902552896E-2</v>
      </c>
      <c r="U66" s="19">
        <f t="shared" si="110"/>
        <v>3.5062351249542344E-2</v>
      </c>
      <c r="V66" s="96">
        <f t="shared" si="111"/>
        <v>3.5884963652612963E-2</v>
      </c>
      <c r="W66" s="78">
        <f t="shared" si="112"/>
        <v>3.380808040567243E-2</v>
      </c>
      <c r="Y66" s="145">
        <f t="shared" si="113"/>
        <v>4.2804902266543307E-2</v>
      </c>
      <c r="Z66" s="104">
        <f t="shared" si="114"/>
        <v>-0.20768832469405321</v>
      </c>
    </row>
    <row r="67" spans="1:26" ht="19.5" customHeight="1" x14ac:dyDescent="0.25">
      <c r="A67" s="24"/>
      <c r="B67" t="s">
        <v>81</v>
      </c>
      <c r="C67" s="10">
        <f>C48+C57</f>
        <v>0</v>
      </c>
      <c r="D67" s="11">
        <f>D48+D57</f>
        <v>0</v>
      </c>
      <c r="E67" s="11">
        <f>E48+E57</f>
        <v>0</v>
      </c>
      <c r="F67" s="11">
        <f>F48+F57</f>
        <v>0</v>
      </c>
      <c r="G67" s="11">
        <f>G48+G57</f>
        <v>0</v>
      </c>
      <c r="H67" s="11">
        <f>H48+H57</f>
        <v>117119</v>
      </c>
      <c r="I67" s="11">
        <f>I48+I57</f>
        <v>142985.25700000001</v>
      </c>
      <c r="J67" s="12">
        <f>J48+J57</f>
        <v>169179.86499999999</v>
      </c>
      <c r="K67" s="10">
        <f>K48+K57</f>
        <v>137050.82699999999</v>
      </c>
      <c r="L67" s="161">
        <f>L48+L57</f>
        <v>131198.80799999999</v>
      </c>
      <c r="M67" s="2"/>
      <c r="N67" s="77">
        <f t="shared" si="104"/>
        <v>0</v>
      </c>
      <c r="O67" s="18">
        <f t="shared" si="105"/>
        <v>0</v>
      </c>
      <c r="P67" s="18">
        <f t="shared" si="106"/>
        <v>0</v>
      </c>
      <c r="Q67" s="37">
        <f t="shared" si="107"/>
        <v>0</v>
      </c>
      <c r="R67" s="37">
        <f t="shared" si="108"/>
        <v>0</v>
      </c>
      <c r="S67" s="37">
        <f t="shared" si="108"/>
        <v>3.1786849118369475E-4</v>
      </c>
      <c r="T67" s="37">
        <f t="shared" si="109"/>
        <v>3.7772512014790045E-4</v>
      </c>
      <c r="U67" s="19">
        <f t="shared" si="110"/>
        <v>4.3060092523546545E-4</v>
      </c>
      <c r="V67" s="96">
        <f t="shared" si="111"/>
        <v>4.7044384905323318E-4</v>
      </c>
      <c r="W67" s="78">
        <f t="shared" si="112"/>
        <v>4.0687495806363612E-4</v>
      </c>
      <c r="Y67" s="145">
        <f t="shared" si="113"/>
        <v>-4.2699625592189976E-2</v>
      </c>
      <c r="Z67" s="104">
        <f t="shared" si="114"/>
        <v>-6.356889098959706E-3</v>
      </c>
    </row>
    <row r="68" spans="1:26" ht="19.5" customHeight="1" x14ac:dyDescent="0.25">
      <c r="A68" s="24"/>
      <c r="B68" t="s">
        <v>68</v>
      </c>
      <c r="C68" s="10">
        <f>C49+C58</f>
        <v>0</v>
      </c>
      <c r="D68" s="11">
        <f>D49+D58</f>
        <v>0</v>
      </c>
      <c r="E68" s="11">
        <f>E49+E58</f>
        <v>456</v>
      </c>
      <c r="F68" s="11">
        <f>F49+F58</f>
        <v>4573</v>
      </c>
      <c r="G68" s="11">
        <f>G49+G58</f>
        <v>2004</v>
      </c>
      <c r="H68" s="11">
        <f>H49+H58</f>
        <v>1438</v>
      </c>
      <c r="I68" s="11">
        <f>I49+I58</f>
        <v>1688.6310000000001</v>
      </c>
      <c r="J68" s="12">
        <f>J49+J58</f>
        <v>8250.2630000000008</v>
      </c>
      <c r="K68" s="10">
        <f>K49+K58</f>
        <v>998.65599999999984</v>
      </c>
      <c r="L68" s="161">
        <f>L49+L58</f>
        <v>6339.8069999999998</v>
      </c>
      <c r="M68" s="2"/>
      <c r="N68" s="77">
        <f t="shared" si="104"/>
        <v>0</v>
      </c>
      <c r="O68" s="18">
        <f t="shared" si="105"/>
        <v>0</v>
      </c>
      <c r="P68" s="18">
        <f t="shared" si="106"/>
        <v>1.2938504906330716E-6</v>
      </c>
      <c r="Q68" s="37">
        <f t="shared" si="107"/>
        <v>1.2411415826493021E-5</v>
      </c>
      <c r="R68" s="37">
        <f t="shared" si="108"/>
        <v>5.4389847619269658E-6</v>
      </c>
      <c r="S68" s="37">
        <f t="shared" si="108"/>
        <v>3.9028243950354176E-6</v>
      </c>
      <c r="T68" s="37">
        <f t="shared" si="109"/>
        <v>4.4608679296248655E-6</v>
      </c>
      <c r="U68" s="19">
        <f t="shared" si="110"/>
        <v>2.0998780683717458E-5</v>
      </c>
      <c r="V68" s="96">
        <f t="shared" si="111"/>
        <v>3.4280097596208273E-6</v>
      </c>
      <c r="W68" s="78">
        <f t="shared" si="112"/>
        <v>1.9661068165013717E-5</v>
      </c>
      <c r="Y68" s="145">
        <f t="shared" si="113"/>
        <v>5.3483391678415799</v>
      </c>
      <c r="Z68" s="104">
        <f t="shared" si="114"/>
        <v>1.623305840539289E-3</v>
      </c>
    </row>
    <row r="69" spans="1:26" ht="19.5" customHeight="1" x14ac:dyDescent="0.25">
      <c r="A69" s="24"/>
      <c r="B69" t="s">
        <v>82</v>
      </c>
      <c r="C69" s="76">
        <f>C59</f>
        <v>0</v>
      </c>
      <c r="D69" s="11">
        <f t="shared" ref="D69:J69" si="115">D59</f>
        <v>0</v>
      </c>
      <c r="E69" s="11">
        <f t="shared" si="115"/>
        <v>0</v>
      </c>
      <c r="F69" s="11">
        <f t="shared" si="115"/>
        <v>0</v>
      </c>
      <c r="G69" s="11">
        <f t="shared" si="115"/>
        <v>0</v>
      </c>
      <c r="H69" s="11">
        <f t="shared" si="115"/>
        <v>0</v>
      </c>
      <c r="I69" s="11">
        <f t="shared" ref="I69" si="116">I59</f>
        <v>6741.866</v>
      </c>
      <c r="J69" s="12">
        <f t="shared" si="115"/>
        <v>7608.786000000001</v>
      </c>
      <c r="K69" s="10">
        <f t="shared" ref="K69:L69" si="117">K59</f>
        <v>6152.6510000000007</v>
      </c>
      <c r="L69" s="212">
        <f t="shared" si="117"/>
        <v>2357.9699999999998</v>
      </c>
      <c r="M69" s="2"/>
      <c r="N69" s="77">
        <f t="shared" si="104"/>
        <v>0</v>
      </c>
      <c r="O69" s="18">
        <f t="shared" ref="O69" si="118">D69/$D$61</f>
        <v>0</v>
      </c>
      <c r="P69" s="18">
        <f t="shared" ref="P69" si="119">E69/$E$61</f>
        <v>0</v>
      </c>
      <c r="Q69" s="37">
        <f t="shared" ref="Q69" si="120">F69/$F$61</f>
        <v>0</v>
      </c>
      <c r="R69" s="37">
        <f t="shared" ref="R69" si="121">G69/$F$61</f>
        <v>0</v>
      </c>
      <c r="S69" s="37">
        <f t="shared" ref="S69" si="122">H69/$F$61</f>
        <v>0</v>
      </c>
      <c r="T69" s="37">
        <f t="shared" si="109"/>
        <v>1.7810032994318043E-5</v>
      </c>
      <c r="U69" s="19">
        <f t="shared" ref="U69" si="123">J69/$J$61</f>
        <v>1.9366076994556395E-5</v>
      </c>
      <c r="V69" s="96">
        <f t="shared" ref="V69" si="124">K69/$K$61</f>
        <v>2.1119732596150074E-5</v>
      </c>
      <c r="W69" s="78">
        <f t="shared" ref="W69" si="125">L69/$L$61</f>
        <v>7.3125583950832244E-6</v>
      </c>
      <c r="Y69" s="145">
        <f t="shared" si="113"/>
        <v>-0.61675544411669059</v>
      </c>
      <c r="Z69" s="104">
        <f t="shared" ref="Z69" si="126">(W69-V69)*100</f>
        <v>-1.380717420106685E-3</v>
      </c>
    </row>
    <row r="70" spans="1:26" ht="19.5" customHeight="1" thickBot="1" x14ac:dyDescent="0.3">
      <c r="A70" s="31"/>
      <c r="B70" s="25" t="s">
        <v>70</v>
      </c>
      <c r="C70" s="32">
        <f>C50+C60</f>
        <v>21400980</v>
      </c>
      <c r="D70" s="33">
        <f t="shared" ref="D70:J70" si="127">D50+D60</f>
        <v>20504491</v>
      </c>
      <c r="E70" s="33">
        <f t="shared" si="127"/>
        <v>22778054</v>
      </c>
      <c r="F70" s="33">
        <f t="shared" si="127"/>
        <v>22793578</v>
      </c>
      <c r="G70" s="33">
        <f t="shared" si="127"/>
        <v>21985917</v>
      </c>
      <c r="H70" s="33">
        <f t="shared" si="127"/>
        <v>21958858</v>
      </c>
      <c r="I70" s="33">
        <f t="shared" ref="I70" si="128">I50+I60</f>
        <v>23120367.899000004</v>
      </c>
      <c r="J70" s="43">
        <f t="shared" si="127"/>
        <v>23972861.419999998</v>
      </c>
      <c r="K70" s="32">
        <f t="shared" ref="K70:L70" si="129">K50+K60</f>
        <v>17845238.941000003</v>
      </c>
      <c r="L70" s="162">
        <f t="shared" si="129"/>
        <v>15994435.744000001</v>
      </c>
      <c r="M70" s="2"/>
      <c r="N70" s="147">
        <f t="shared" si="104"/>
        <v>6.5844196069289498E-2</v>
      </c>
      <c r="O70" s="80">
        <f t="shared" si="105"/>
        <v>5.82845561495147E-2</v>
      </c>
      <c r="P70" s="80">
        <f t="shared" si="106"/>
        <v>6.4630255139400433E-2</v>
      </c>
      <c r="Q70" s="178">
        <f t="shared" si="107"/>
        <v>6.1863235235426008E-2</v>
      </c>
      <c r="R70" s="178">
        <f>G70/$F$61</f>
        <v>5.9671191387221073E-2</v>
      </c>
      <c r="S70" s="178">
        <f>H70/$F$61</f>
        <v>5.9597751522613797E-2</v>
      </c>
      <c r="T70" s="80">
        <f t="shared" si="109"/>
        <v>6.107723219683716E-2</v>
      </c>
      <c r="U70" s="94">
        <f t="shared" si="110"/>
        <v>6.1016340851162122E-2</v>
      </c>
      <c r="V70" s="235">
        <f t="shared" si="111"/>
        <v>6.1255981291369263E-2</v>
      </c>
      <c r="W70" s="236">
        <f t="shared" si="112"/>
        <v>4.9602092212541471E-2</v>
      </c>
      <c r="Y70" s="109">
        <f t="shared" si="113"/>
        <v>-0.10371411686439924</v>
      </c>
      <c r="Z70" s="106">
        <f t="shared" si="114"/>
        <v>-1.1653889078827793</v>
      </c>
    </row>
    <row r="71" spans="1:26" ht="19.5" customHeight="1" x14ac:dyDescent="0.25">
      <c r="C71" s="2"/>
      <c r="D71" s="2"/>
      <c r="E71" s="2"/>
      <c r="F71" s="2"/>
      <c r="G71" s="2"/>
      <c r="H71" s="2"/>
      <c r="I71" s="2"/>
      <c r="N71" s="172"/>
    </row>
    <row r="72" spans="1:26" ht="19.5" customHeight="1" x14ac:dyDescent="0.25"/>
    <row r="73" spans="1:26" x14ac:dyDescent="0.25">
      <c r="A73" s="1" t="s">
        <v>26</v>
      </c>
      <c r="N73" s="1" t="str">
        <f>Y3</f>
        <v>VARIAÇÃO (JAN-SET)</v>
      </c>
    </row>
    <row r="74" spans="1:26" ht="15.75" thickBot="1" x14ac:dyDescent="0.3"/>
    <row r="75" spans="1:26" ht="24" customHeight="1" x14ac:dyDescent="0.25">
      <c r="A75" s="509" t="s">
        <v>78</v>
      </c>
      <c r="B75" s="510"/>
      <c r="C75" s="511">
        <v>2016</v>
      </c>
      <c r="D75" s="512">
        <v>2017</v>
      </c>
      <c r="E75" s="512">
        <v>2018</v>
      </c>
      <c r="F75" s="512">
        <v>2019</v>
      </c>
      <c r="G75" s="512">
        <v>2020</v>
      </c>
      <c r="H75" s="512">
        <v>2021</v>
      </c>
      <c r="I75" s="512">
        <v>2022</v>
      </c>
      <c r="J75" s="513">
        <v>2023</v>
      </c>
      <c r="K75" s="514" t="str">
        <f>K5</f>
        <v>janeiro - setembro</v>
      </c>
      <c r="L75" s="515"/>
      <c r="N75" s="473" t="s">
        <v>89</v>
      </c>
    </row>
    <row r="76" spans="1:26" ht="20.25" customHeight="1" thickBot="1" x14ac:dyDescent="0.3">
      <c r="A76" s="516"/>
      <c r="B76" s="517"/>
      <c r="C76" s="518"/>
      <c r="D76" s="519"/>
      <c r="E76" s="519"/>
      <c r="F76" s="519"/>
      <c r="G76" s="519"/>
      <c r="H76" s="519"/>
      <c r="I76" s="519"/>
      <c r="J76" s="520"/>
      <c r="K76" s="521">
        <v>2023</v>
      </c>
      <c r="L76" s="522">
        <v>2024</v>
      </c>
      <c r="N76" s="474"/>
    </row>
    <row r="77" spans="1:26" ht="20.100000000000001" customHeight="1" thickBot="1" x14ac:dyDescent="0.3">
      <c r="A77" s="362" t="s">
        <v>36</v>
      </c>
      <c r="B77" s="363"/>
      <c r="C77" s="113">
        <f>C42/C7</f>
        <v>4.3607267461763808</v>
      </c>
      <c r="D77" s="133">
        <f t="shared" ref="D77:L77" si="130">D42/D7</f>
        <v>4.3688660485568471</v>
      </c>
      <c r="E77" s="133">
        <f t="shared" si="130"/>
        <v>4.2553963546621869</v>
      </c>
      <c r="F77" s="364">
        <f t="shared" si="130"/>
        <v>4.2796460972023116</v>
      </c>
      <c r="G77" s="364">
        <f t="shared" si="130"/>
        <v>4.2715937448963448</v>
      </c>
      <c r="H77" s="364">
        <f t="shared" si="130"/>
        <v>4.3261342870984061</v>
      </c>
      <c r="I77" s="364">
        <f t="shared" si="130"/>
        <v>4.5796221015951035</v>
      </c>
      <c r="J77" s="365">
        <f t="shared" si="130"/>
        <v>4.5885328983679168</v>
      </c>
      <c r="K77" s="386">
        <f t="shared" si="130"/>
        <v>4.5787740061484756</v>
      </c>
      <c r="L77" s="387">
        <f t="shared" si="130"/>
        <v>4.727796809156259</v>
      </c>
      <c r="M77" s="389"/>
      <c r="N77" s="23">
        <f>(L77-K77)/K77</f>
        <v>3.25464420842069E-2</v>
      </c>
    </row>
    <row r="78" spans="1:26" ht="20.100000000000001" customHeight="1" x14ac:dyDescent="0.25">
      <c r="A78" s="366"/>
      <c r="B78" s="367" t="s">
        <v>64</v>
      </c>
      <c r="C78" s="243">
        <f t="shared" ref="C78:L78" si="131">C43/C8</f>
        <v>4.0522028895672024</v>
      </c>
      <c r="D78" s="244">
        <f t="shared" si="131"/>
        <v>4.0319616437255634</v>
      </c>
      <c r="E78" s="244">
        <f t="shared" si="131"/>
        <v>3.9730258098124351</v>
      </c>
      <c r="F78" s="368">
        <f t="shared" si="131"/>
        <v>4.010176148614069</v>
      </c>
      <c r="G78" s="368">
        <f t="shared" si="131"/>
        <v>4.0552067883970153</v>
      </c>
      <c r="H78" s="368">
        <f t="shared" si="131"/>
        <v>4.0524108740898184</v>
      </c>
      <c r="I78" s="368">
        <f t="shared" si="131"/>
        <v>4.2166996463025148</v>
      </c>
      <c r="J78" s="369">
        <f t="shared" si="131"/>
        <v>4.2170195208347856</v>
      </c>
      <c r="K78" s="243">
        <f t="shared" si="131"/>
        <v>4.2247607660281048</v>
      </c>
      <c r="L78" s="329">
        <f t="shared" si="131"/>
        <v>4.2256496035353459</v>
      </c>
      <c r="M78" s="390"/>
      <c r="N78" s="241">
        <f t="shared" ref="N78:N97" si="132">(L78-K78)/K78</f>
        <v>2.1038765422846684E-4</v>
      </c>
    </row>
    <row r="79" spans="1:26" ht="20.100000000000001" customHeight="1" x14ac:dyDescent="0.25">
      <c r="A79" s="366"/>
      <c r="B79" s="367" t="s">
        <v>65</v>
      </c>
      <c r="C79" s="243">
        <f t="shared" ref="C79:L79" si="133">C44/C9</f>
        <v>4.8232437581677328</v>
      </c>
      <c r="D79" s="244">
        <f t="shared" si="133"/>
        <v>4.9457229268549083</v>
      </c>
      <c r="E79" s="244">
        <f t="shared" si="133"/>
        <v>4.6337391431745507</v>
      </c>
      <c r="F79" s="368">
        <f t="shared" si="133"/>
        <v>4.4643065064160572</v>
      </c>
      <c r="G79" s="368">
        <f t="shared" si="133"/>
        <v>4.103006615816259</v>
      </c>
      <c r="H79" s="368">
        <f t="shared" si="133"/>
        <v>4.1691631462692493</v>
      </c>
      <c r="I79" s="368">
        <f t="shared" si="133"/>
        <v>4.5678191263101535</v>
      </c>
      <c r="J79" s="369">
        <f t="shared" si="133"/>
        <v>4.6947472952866312</v>
      </c>
      <c r="K79" s="243">
        <f t="shared" si="133"/>
        <v>4.6780033500520659</v>
      </c>
      <c r="L79" s="329">
        <f t="shared" si="133"/>
        <v>4.8292210749170081</v>
      </c>
      <c r="M79" s="390"/>
      <c r="N79" s="30">
        <f t="shared" si="132"/>
        <v>3.2325270751090672E-2</v>
      </c>
    </row>
    <row r="80" spans="1:26" ht="20.100000000000001" customHeight="1" x14ac:dyDescent="0.25">
      <c r="A80" s="366"/>
      <c r="B80" s="367" t="s">
        <v>72</v>
      </c>
      <c r="C80" s="243">
        <f t="shared" ref="C80:L80" si="134">C45/C10</f>
        <v>1.2000470560555261</v>
      </c>
      <c r="D80" s="244">
        <f t="shared" si="134"/>
        <v>1.7223988223497535</v>
      </c>
      <c r="E80" s="244">
        <f t="shared" si="134"/>
        <v>1.7286945464820571</v>
      </c>
      <c r="F80" s="368">
        <f t="shared" si="134"/>
        <v>1.3900773782430587</v>
      </c>
      <c r="G80" s="368">
        <f t="shared" si="134"/>
        <v>1.3648760440850747</v>
      </c>
      <c r="H80" s="368">
        <f t="shared" si="134"/>
        <v>1.3573016225827961</v>
      </c>
      <c r="I80" s="368">
        <f t="shared" si="134"/>
        <v>1.5517024899483944</v>
      </c>
      <c r="J80" s="369">
        <f t="shared" si="134"/>
        <v>1.9295732877753431</v>
      </c>
      <c r="K80" s="243">
        <f t="shared" si="134"/>
        <v>1.9311659579940739</v>
      </c>
      <c r="L80" s="329">
        <f t="shared" si="134"/>
        <v>1.9995112021464785</v>
      </c>
      <c r="M80" s="390"/>
      <c r="N80" s="30">
        <f t="shared" si="132"/>
        <v>3.5390663277533992E-2</v>
      </c>
    </row>
    <row r="81" spans="1:14" ht="20.100000000000001" customHeight="1" x14ac:dyDescent="0.25">
      <c r="A81" s="366"/>
      <c r="B81" s="367" t="s">
        <v>66</v>
      </c>
      <c r="C81" s="243">
        <f t="shared" ref="C81:L81" si="135">C46/C11</f>
        <v>5.6827841073678815</v>
      </c>
      <c r="D81" s="244">
        <f t="shared" si="135"/>
        <v>5.5818394429576799</v>
      </c>
      <c r="E81" s="244">
        <f t="shared" si="135"/>
        <v>5.3659016515150952</v>
      </c>
      <c r="F81" s="368">
        <f t="shared" si="135"/>
        <v>5.5388074513778047</v>
      </c>
      <c r="G81" s="368">
        <f t="shared" si="135"/>
        <v>5.5827618989734704</v>
      </c>
      <c r="H81" s="368">
        <f t="shared" si="135"/>
        <v>5.9769911688934467</v>
      </c>
      <c r="I81" s="368">
        <f t="shared" si="135"/>
        <v>6.3700050835214661</v>
      </c>
      <c r="J81" s="369">
        <f t="shared" si="135"/>
        <v>6.6969426543850155</v>
      </c>
      <c r="K81" s="243">
        <f t="shared" si="135"/>
        <v>6.7266113314729825</v>
      </c>
      <c r="L81" s="329">
        <f t="shared" si="135"/>
        <v>7.0811699702480384</v>
      </c>
      <c r="M81" s="390"/>
      <c r="N81" s="30">
        <f t="shared" si="132"/>
        <v>5.2709844720196609E-2</v>
      </c>
    </row>
    <row r="82" spans="1:14" ht="20.100000000000001" customHeight="1" x14ac:dyDescent="0.25">
      <c r="A82" s="366"/>
      <c r="B82" s="370" t="s">
        <v>67</v>
      </c>
      <c r="C82" s="243">
        <f t="shared" ref="C82:L82" si="136">C47/C12</f>
        <v>3.7635299791587644</v>
      </c>
      <c r="D82" s="244">
        <f t="shared" si="136"/>
        <v>3.7028383220923282</v>
      </c>
      <c r="E82" s="244">
        <f t="shared" si="136"/>
        <v>4.241242753790913</v>
      </c>
      <c r="F82" s="368">
        <f t="shared" si="136"/>
        <v>4.5918663496255681</v>
      </c>
      <c r="G82" s="368">
        <f t="shared" si="136"/>
        <v>4.3762281771055216</v>
      </c>
      <c r="H82" s="368">
        <f t="shared" si="136"/>
        <v>4.138323555696422</v>
      </c>
      <c r="I82" s="368">
        <f t="shared" si="136"/>
        <v>4.9101582263482557</v>
      </c>
      <c r="J82" s="369">
        <f t="shared" si="136"/>
        <v>4.0078535402887754</v>
      </c>
      <c r="K82" s="243">
        <f t="shared" si="136"/>
        <v>3.739594392203641</v>
      </c>
      <c r="L82" s="329">
        <f t="shared" si="136"/>
        <v>5.1965484315225545</v>
      </c>
      <c r="M82" s="390"/>
      <c r="N82" s="30">
        <f t="shared" si="132"/>
        <v>0.38960215641471485</v>
      </c>
    </row>
    <row r="83" spans="1:14" ht="20.100000000000001" customHeight="1" x14ac:dyDescent="0.25">
      <c r="A83" s="366"/>
      <c r="B83" s="367" t="s">
        <v>81</v>
      </c>
      <c r="C83" s="243"/>
      <c r="D83" s="244"/>
      <c r="E83" s="244"/>
      <c r="F83" s="368"/>
      <c r="G83" s="368"/>
      <c r="H83" s="368">
        <f t="shared" ref="C83:L83" si="137">H48/H13</f>
        <v>5.8838757396449708</v>
      </c>
      <c r="I83" s="368">
        <f t="shared" si="137"/>
        <v>7.7370774887921234</v>
      </c>
      <c r="J83" s="369">
        <f t="shared" si="137"/>
        <v>7.8501939890490036</v>
      </c>
      <c r="K83" s="243">
        <f t="shared" si="137"/>
        <v>7.8984423386847702</v>
      </c>
      <c r="L83" s="329">
        <f t="shared" si="137"/>
        <v>9.0020049296932267</v>
      </c>
      <c r="M83" s="390"/>
      <c r="N83" s="30">
        <f t="shared" si="132"/>
        <v>0.13971901593855518</v>
      </c>
    </row>
    <row r="84" spans="1:14" ht="20.100000000000001" customHeight="1" x14ac:dyDescent="0.25">
      <c r="A84" s="366"/>
      <c r="B84" s="370" t="s">
        <v>68</v>
      </c>
      <c r="C84" s="243"/>
      <c r="D84" s="244"/>
      <c r="E84" s="244"/>
      <c r="F84" s="368">
        <f t="shared" ref="C84:L84" si="138">F49/F14</f>
        <v>3.6082474226804124</v>
      </c>
      <c r="G84" s="368">
        <f t="shared" si="138"/>
        <v>3.610800744878957</v>
      </c>
      <c r="H84" s="368"/>
      <c r="I84" s="368"/>
      <c r="J84" s="369">
        <f t="shared" si="138"/>
        <v>2.0674967522059688</v>
      </c>
      <c r="K84" s="243"/>
      <c r="L84" s="329">
        <f t="shared" si="138"/>
        <v>2.067354411760554</v>
      </c>
      <c r="M84" s="390"/>
      <c r="N84" s="30"/>
    </row>
    <row r="85" spans="1:14" ht="20.100000000000001" customHeight="1" thickBot="1" x14ac:dyDescent="0.3">
      <c r="A85" s="366"/>
      <c r="B85" s="370" t="s">
        <v>70</v>
      </c>
      <c r="C85" s="243">
        <f t="shared" ref="C85:L85" si="139">C50/C15</f>
        <v>1.8700899615654336</v>
      </c>
      <c r="D85" s="244">
        <f t="shared" si="139"/>
        <v>3.5003185946106892</v>
      </c>
      <c r="E85" s="244">
        <f t="shared" si="139"/>
        <v>2.6837821809061744</v>
      </c>
      <c r="F85" s="368">
        <f t="shared" si="139"/>
        <v>2.1013277584411889</v>
      </c>
      <c r="G85" s="368">
        <f t="shared" si="139"/>
        <v>1.9844379596893353</v>
      </c>
      <c r="H85" s="368">
        <f t="shared" si="139"/>
        <v>3.0186544116969198</v>
      </c>
      <c r="I85" s="368">
        <f t="shared" si="139"/>
        <v>2.7388252495310415</v>
      </c>
      <c r="J85" s="369">
        <f t="shared" si="139"/>
        <v>2.5228546038419104</v>
      </c>
      <c r="K85" s="243">
        <f t="shared" si="139"/>
        <v>2.582110158433248</v>
      </c>
      <c r="L85" s="329">
        <f t="shared" si="139"/>
        <v>2.0371844083781663</v>
      </c>
      <c r="M85" s="390"/>
      <c r="N85" s="30">
        <f t="shared" si="132"/>
        <v>-0.21103892422069528</v>
      </c>
    </row>
    <row r="86" spans="1:14" ht="20.100000000000001" customHeight="1" thickBot="1" x14ac:dyDescent="0.3">
      <c r="A86" s="362" t="s">
        <v>35</v>
      </c>
      <c r="B86" s="363"/>
      <c r="C86" s="113">
        <f t="shared" ref="C86:L86" si="140">C51/C16</f>
        <v>1.1651844962701983</v>
      </c>
      <c r="D86" s="133">
        <f t="shared" si="140"/>
        <v>1.1939999104830223</v>
      </c>
      <c r="E86" s="133">
        <f t="shared" si="140"/>
        <v>1.3421143788134609</v>
      </c>
      <c r="F86" s="364">
        <f t="shared" si="140"/>
        <v>1.3354558265681284</v>
      </c>
      <c r="G86" s="364">
        <f t="shared" si="140"/>
        <v>1.3358091468192805</v>
      </c>
      <c r="H86" s="364">
        <f t="shared" si="140"/>
        <v>1.3377759953840802</v>
      </c>
      <c r="I86" s="364">
        <f t="shared" si="140"/>
        <v>1.4210082286488448</v>
      </c>
      <c r="J86" s="365">
        <f t="shared" si="140"/>
        <v>1.473985903263124</v>
      </c>
      <c r="K86" s="113">
        <f t="shared" si="140"/>
        <v>1.476382541969572</v>
      </c>
      <c r="L86" s="388">
        <f t="shared" si="140"/>
        <v>1.4817094847233134</v>
      </c>
      <c r="M86" s="389"/>
      <c r="N86" s="23">
        <f t="shared" si="132"/>
        <v>3.6081046763361464E-3</v>
      </c>
    </row>
    <row r="87" spans="1:14" ht="20.100000000000001" customHeight="1" x14ac:dyDescent="0.25">
      <c r="A87" s="366"/>
      <c r="B87" s="370" t="s">
        <v>64</v>
      </c>
      <c r="C87" s="243">
        <f t="shared" ref="C87:L87" si="141">C52/C17</f>
        <v>1.102517518139674</v>
      </c>
      <c r="D87" s="244">
        <f t="shared" si="141"/>
        <v>1.1163774040161705</v>
      </c>
      <c r="E87" s="244">
        <f t="shared" si="141"/>
        <v>1.2677391708388333</v>
      </c>
      <c r="F87" s="368">
        <f t="shared" si="141"/>
        <v>1.2380341069742067</v>
      </c>
      <c r="G87" s="368">
        <f t="shared" si="141"/>
        <v>1.2720894206687776</v>
      </c>
      <c r="H87" s="368">
        <f t="shared" si="141"/>
        <v>1.2695480140640574</v>
      </c>
      <c r="I87" s="368">
        <f t="shared" si="141"/>
        <v>1.2997022695768754</v>
      </c>
      <c r="J87" s="369">
        <f t="shared" si="141"/>
        <v>1.3167429648290703</v>
      </c>
      <c r="K87" s="243">
        <f t="shared" si="141"/>
        <v>1.3167779659292052</v>
      </c>
      <c r="L87" s="329">
        <f t="shared" si="141"/>
        <v>1.3151316589754221</v>
      </c>
      <c r="M87" s="390"/>
      <c r="N87" s="241">
        <f t="shared" si="132"/>
        <v>-1.2502540264040277E-3</v>
      </c>
    </row>
    <row r="88" spans="1:14" ht="20.100000000000001" customHeight="1" x14ac:dyDescent="0.25">
      <c r="A88" s="366"/>
      <c r="B88" s="370" t="s">
        <v>65</v>
      </c>
      <c r="C88" s="243">
        <f t="shared" ref="C88:L88" si="142">C53/C18</f>
        <v>3.6237316798196169</v>
      </c>
      <c r="D88" s="244">
        <f t="shared" si="142"/>
        <v>3.5576735203907757</v>
      </c>
      <c r="E88" s="244">
        <f t="shared" si="142"/>
        <v>1.3755840856507735</v>
      </c>
      <c r="F88" s="368">
        <f t="shared" si="142"/>
        <v>1.1544637248743719</v>
      </c>
      <c r="G88" s="368">
        <f t="shared" si="142"/>
        <v>0.86937078651685396</v>
      </c>
      <c r="H88" s="368">
        <f t="shared" si="142"/>
        <v>1.0946293718094755</v>
      </c>
      <c r="I88" s="368">
        <f t="shared" si="142"/>
        <v>0.23019555201444108</v>
      </c>
      <c r="J88" s="369">
        <f t="shared" si="142"/>
        <v>0.2418911793904919</v>
      </c>
      <c r="K88" s="243">
        <f t="shared" si="142"/>
        <v>0.24496049578321555</v>
      </c>
      <c r="L88" s="329">
        <f t="shared" si="142"/>
        <v>0.2221316202484083</v>
      </c>
      <c r="M88" s="390"/>
      <c r="N88" s="30">
        <f t="shared" si="132"/>
        <v>-9.3194110592469931E-2</v>
      </c>
    </row>
    <row r="89" spans="1:14" ht="20.100000000000001" customHeight="1" x14ac:dyDescent="0.25">
      <c r="A89" s="366"/>
      <c r="B89" s="370" t="s">
        <v>72</v>
      </c>
      <c r="C89" s="243"/>
      <c r="D89" s="244"/>
      <c r="E89" s="244"/>
      <c r="F89" s="368">
        <f t="shared" ref="C89:L89" si="143">F54/F19</f>
        <v>1.2164948453608246</v>
      </c>
      <c r="G89" s="368">
        <f t="shared" si="143"/>
        <v>1.2302371541501975</v>
      </c>
      <c r="H89" s="368">
        <f t="shared" si="143"/>
        <v>1.2112676056338028</v>
      </c>
      <c r="I89" s="368"/>
      <c r="J89" s="369"/>
      <c r="K89" s="243"/>
      <c r="L89" s="329"/>
      <c r="M89" s="390"/>
      <c r="N89" s="30"/>
    </row>
    <row r="90" spans="1:14" ht="20.100000000000001" customHeight="1" x14ac:dyDescent="0.25">
      <c r="A90" s="366"/>
      <c r="B90" s="370" t="s">
        <v>66</v>
      </c>
      <c r="C90" s="243">
        <f t="shared" ref="C90:L90" si="144">C55/C20</f>
        <v>1.8981239757911577</v>
      </c>
      <c r="D90" s="244">
        <f t="shared" si="144"/>
        <v>1.9696153245152437</v>
      </c>
      <c r="E90" s="244">
        <f t="shared" si="144"/>
        <v>2.0736778551369759</v>
      </c>
      <c r="F90" s="368">
        <f t="shared" si="144"/>
        <v>2.16216371773517</v>
      </c>
      <c r="G90" s="368">
        <f t="shared" si="144"/>
        <v>2.1888071644952252</v>
      </c>
      <c r="H90" s="368">
        <f t="shared" si="144"/>
        <v>2.2278509894526448</v>
      </c>
      <c r="I90" s="368">
        <f t="shared" si="144"/>
        <v>2.4645208384000892</v>
      </c>
      <c r="J90" s="369">
        <f t="shared" si="144"/>
        <v>2.6797941286697045</v>
      </c>
      <c r="K90" s="243">
        <f t="shared" si="144"/>
        <v>2.6810975037202915</v>
      </c>
      <c r="L90" s="329">
        <f t="shared" si="144"/>
        <v>2.684856819552095</v>
      </c>
      <c r="N90" s="30">
        <f t="shared" si="132"/>
        <v>1.4021555824012433E-3</v>
      </c>
    </row>
    <row r="91" spans="1:14" ht="20.100000000000001" customHeight="1" x14ac:dyDescent="0.25">
      <c r="A91" s="366"/>
      <c r="B91" s="370" t="s">
        <v>67</v>
      </c>
      <c r="C91" s="243">
        <f t="shared" ref="C91:L91" si="145">C56/C21</f>
        <v>0.98625533815988875</v>
      </c>
      <c r="D91" s="244">
        <f t="shared" si="145"/>
        <v>0.97945810292732172</v>
      </c>
      <c r="E91" s="244">
        <f t="shared" si="145"/>
        <v>1.0752321369095725</v>
      </c>
      <c r="F91" s="368">
        <f t="shared" si="145"/>
        <v>1.0388874025453827</v>
      </c>
      <c r="G91" s="368">
        <f t="shared" si="145"/>
        <v>1.0286257179075557</v>
      </c>
      <c r="H91" s="368">
        <f t="shared" si="145"/>
        <v>1.0104919691807241</v>
      </c>
      <c r="I91" s="368">
        <f t="shared" si="145"/>
        <v>1.072661141521589</v>
      </c>
      <c r="J91" s="369">
        <f t="shared" si="145"/>
        <v>1.138342345874509</v>
      </c>
      <c r="K91" s="243">
        <f t="shared" si="145"/>
        <v>1.1337562453311834</v>
      </c>
      <c r="L91" s="329">
        <f t="shared" si="145"/>
        <v>1.1592269661438166</v>
      </c>
      <c r="N91" s="30">
        <f t="shared" si="132"/>
        <v>2.2465782144549903E-2</v>
      </c>
    </row>
    <row r="92" spans="1:14" ht="20.100000000000001" customHeight="1" x14ac:dyDescent="0.25">
      <c r="A92" s="366"/>
      <c r="B92" s="370" t="s">
        <v>81</v>
      </c>
      <c r="C92" s="243"/>
      <c r="D92" s="244"/>
      <c r="E92" s="244"/>
      <c r="F92" s="368"/>
      <c r="G92" s="368"/>
      <c r="H92" s="368">
        <f t="shared" ref="C92:L92" si="146">H57/H22</f>
        <v>5.3868226772530994</v>
      </c>
      <c r="I92" s="368">
        <f t="shared" si="146"/>
        <v>5.5521570611368452</v>
      </c>
      <c r="J92" s="369">
        <f t="shared" si="146"/>
        <v>6.1796283862869013</v>
      </c>
      <c r="K92" s="243">
        <f t="shared" si="146"/>
        <v>6.1639979555775568</v>
      </c>
      <c r="L92" s="329">
        <f t="shared" si="146"/>
        <v>5.8488116207447129</v>
      </c>
      <c r="N92" s="30">
        <f t="shared" si="132"/>
        <v>-5.1133426244511365E-2</v>
      </c>
    </row>
    <row r="93" spans="1:14" ht="20.100000000000001" customHeight="1" x14ac:dyDescent="0.25">
      <c r="A93" s="366"/>
      <c r="B93" s="370" t="s">
        <v>68</v>
      </c>
      <c r="C93" s="243"/>
      <c r="D93" s="244"/>
      <c r="E93" s="244">
        <f t="shared" ref="C93:L93" si="147">E58/E23</f>
        <v>1.7142857142857142</v>
      </c>
      <c r="F93" s="368">
        <f t="shared" si="147"/>
        <v>1.6877828054298643</v>
      </c>
      <c r="G93" s="368">
        <f t="shared" si="147"/>
        <v>1.6666666666666667</v>
      </c>
      <c r="H93" s="368">
        <f t="shared" si="147"/>
        <v>1.4084231145935358</v>
      </c>
      <c r="I93" s="368">
        <f t="shared" si="147"/>
        <v>1.431045645840078</v>
      </c>
      <c r="J93" s="369">
        <f t="shared" si="147"/>
        <v>1.2184510975560146</v>
      </c>
      <c r="K93" s="243">
        <f t="shared" si="147"/>
        <v>1.4741898389051511</v>
      </c>
      <c r="L93" s="329">
        <f t="shared" si="147"/>
        <v>1.4179323780735644</v>
      </c>
      <c r="N93" s="30">
        <f t="shared" si="132"/>
        <v>-3.8161612125455886E-2</v>
      </c>
    </row>
    <row r="94" spans="1:14" ht="20.100000000000001" customHeight="1" x14ac:dyDescent="0.25">
      <c r="A94" s="366"/>
      <c r="B94" s="370" t="s">
        <v>82</v>
      </c>
      <c r="C94" s="243"/>
      <c r="D94" s="244"/>
      <c r="E94" s="244"/>
      <c r="F94" s="368"/>
      <c r="G94" s="368"/>
      <c r="H94" s="368"/>
      <c r="I94" s="368">
        <f t="shared" ref="C94:L94" si="148">I59/I24</f>
        <v>9.9217750646797214</v>
      </c>
      <c r="J94" s="369">
        <f t="shared" si="148"/>
        <v>10.711184063269418</v>
      </c>
      <c r="K94" s="243">
        <f t="shared" si="148"/>
        <v>10.665816658201255</v>
      </c>
      <c r="L94" s="329">
        <f t="shared" si="148"/>
        <v>10.85121951219512</v>
      </c>
      <c r="N94" s="30">
        <f t="shared" si="132"/>
        <v>1.7382902775785487E-2</v>
      </c>
    </row>
    <row r="95" spans="1:14" ht="20.100000000000001" customHeight="1" thickBot="1" x14ac:dyDescent="0.3">
      <c r="A95" s="366"/>
      <c r="B95" s="370" t="s">
        <v>70</v>
      </c>
      <c r="C95" s="245">
        <f t="shared" ref="C95:L95" si="149">C60/C25</f>
        <v>0.80850063389424598</v>
      </c>
      <c r="D95" s="246">
        <f t="shared" si="149"/>
        <v>0.82026955014475089</v>
      </c>
      <c r="E95" s="246">
        <f t="shared" si="149"/>
        <v>0.99512438068627362</v>
      </c>
      <c r="F95" s="368">
        <f t="shared" si="149"/>
        <v>1.0089309407324405</v>
      </c>
      <c r="G95" s="368">
        <f t="shared" si="149"/>
        <v>0.9293099398625857</v>
      </c>
      <c r="H95" s="368">
        <f t="shared" si="149"/>
        <v>0.89796247739495461</v>
      </c>
      <c r="I95" s="368">
        <f t="shared" si="149"/>
        <v>0.96767038014612139</v>
      </c>
      <c r="J95" s="369">
        <f t="shared" si="149"/>
        <v>0.99618840618670734</v>
      </c>
      <c r="K95" s="243">
        <f t="shared" si="149"/>
        <v>0.99797260933111398</v>
      </c>
      <c r="L95" s="329">
        <f t="shared" si="149"/>
        <v>1.0004406903968017</v>
      </c>
      <c r="N95" s="34">
        <f t="shared" si="132"/>
        <v>2.4730949954046961E-3</v>
      </c>
    </row>
    <row r="96" spans="1:14" ht="20.100000000000001" customHeight="1" thickBot="1" x14ac:dyDescent="0.3">
      <c r="A96" s="371" t="s">
        <v>20</v>
      </c>
      <c r="B96" s="372"/>
      <c r="C96" s="373">
        <f t="shared" ref="C96:L96" si="150">C61/C26</f>
        <v>2.2085980084340191</v>
      </c>
      <c r="D96" s="115">
        <f t="shared" si="150"/>
        <v>2.2692122767291418</v>
      </c>
      <c r="E96" s="115">
        <f t="shared" si="150"/>
        <v>2.3654983434630283</v>
      </c>
      <c r="F96" s="115">
        <f t="shared" si="150"/>
        <v>2.39736103434146</v>
      </c>
      <c r="G96" s="115">
        <f t="shared" si="150"/>
        <v>2.0018455799380481</v>
      </c>
      <c r="H96" s="115">
        <f t="shared" si="150"/>
        <v>1.9520967424775821</v>
      </c>
      <c r="I96" s="115">
        <f t="shared" si="150"/>
        <v>2.4230037472258212</v>
      </c>
      <c r="J96" s="115">
        <f t="shared" si="150"/>
        <v>2.5080467530779114</v>
      </c>
      <c r="K96" s="114">
        <f t="shared" si="150"/>
        <v>2.5027356732885142</v>
      </c>
      <c r="L96" s="375">
        <f t="shared" si="150"/>
        <v>2.7287409541059833</v>
      </c>
      <c r="N96" s="128">
        <f t="shared" si="132"/>
        <v>9.0303296200875016E-2</v>
      </c>
    </row>
    <row r="97" spans="1:14" ht="20.100000000000001" customHeight="1" x14ac:dyDescent="0.25">
      <c r="A97" s="366"/>
      <c r="B97" s="370" t="s">
        <v>64</v>
      </c>
      <c r="C97" s="243">
        <f t="shared" ref="C97:L97" si="151">C62/C27</f>
        <v>2.2427271848746191</v>
      </c>
      <c r="D97" s="244">
        <f t="shared" si="151"/>
        <v>2.2389405647573151</v>
      </c>
      <c r="E97" s="244">
        <f t="shared" si="151"/>
        <v>2.3500339940941997</v>
      </c>
      <c r="F97" s="244">
        <f t="shared" si="151"/>
        <v>2.3409029957611334</v>
      </c>
      <c r="G97" s="244">
        <f t="shared" si="151"/>
        <v>1.9632375630980339</v>
      </c>
      <c r="H97" s="244">
        <f t="shared" si="151"/>
        <v>1.9009411847616413</v>
      </c>
      <c r="I97" s="244">
        <f t="shared" si="151"/>
        <v>2.3259447428355187</v>
      </c>
      <c r="J97" s="507">
        <f t="shared" si="151"/>
        <v>2.3908403687090254</v>
      </c>
      <c r="K97" s="317">
        <f t="shared" si="151"/>
        <v>2.3834825917158526</v>
      </c>
      <c r="L97" s="329">
        <f t="shared" si="151"/>
        <v>2.558782767953812</v>
      </c>
      <c r="N97" s="241">
        <f t="shared" si="132"/>
        <v>7.354791549442867E-2</v>
      </c>
    </row>
    <row r="98" spans="1:14" ht="20.100000000000001" customHeight="1" x14ac:dyDescent="0.25">
      <c r="A98" s="366"/>
      <c r="B98" s="370" t="s">
        <v>65</v>
      </c>
      <c r="C98" s="243">
        <f t="shared" ref="C98:L98" si="152">C63/C28</f>
        <v>4.8119940048809466</v>
      </c>
      <c r="D98" s="244">
        <f t="shared" si="152"/>
        <v>4.9373233152999569</v>
      </c>
      <c r="E98" s="244">
        <f t="shared" si="152"/>
        <v>4.624503000994995</v>
      </c>
      <c r="F98" s="244">
        <f t="shared" si="152"/>
        <v>4.4451995202647794</v>
      </c>
      <c r="G98" s="244">
        <f t="shared" si="152"/>
        <v>4.0724277129658715</v>
      </c>
      <c r="H98" s="244">
        <f t="shared" si="152"/>
        <v>4.1533884225963389</v>
      </c>
      <c r="I98" s="244">
        <f t="shared" si="152"/>
        <v>4.403543640005263</v>
      </c>
      <c r="J98" s="369">
        <f t="shared" si="152"/>
        <v>4.5675289287491116</v>
      </c>
      <c r="K98" s="243">
        <f t="shared" si="152"/>
        <v>4.5560574455548775</v>
      </c>
      <c r="L98" s="329">
        <f t="shared" si="152"/>
        <v>4.6823409730837033</v>
      </c>
      <c r="N98" s="30">
        <f t="shared" ref="N98:N105" si="153">(L98-K98)/K98</f>
        <v>2.7717720647274662E-2</v>
      </c>
    </row>
    <row r="99" spans="1:14" ht="20.100000000000001" customHeight="1" x14ac:dyDescent="0.25">
      <c r="A99" s="366"/>
      <c r="B99" s="370" t="s">
        <v>72</v>
      </c>
      <c r="C99" s="243">
        <f t="shared" ref="C99:L99" si="154">C64/C29</f>
        <v>1.2000470560555261</v>
      </c>
      <c r="D99" s="244">
        <f t="shared" si="154"/>
        <v>1.7223988223497535</v>
      </c>
      <c r="E99" s="244">
        <f t="shared" si="154"/>
        <v>1.7286945464820571</v>
      </c>
      <c r="F99" s="244">
        <f t="shared" si="154"/>
        <v>1.3893143608102596</v>
      </c>
      <c r="G99" s="244">
        <f t="shared" si="154"/>
        <v>1.3579765551814063</v>
      </c>
      <c r="H99" s="244">
        <f t="shared" si="154"/>
        <v>1.3565374410377358</v>
      </c>
      <c r="I99" s="244">
        <f t="shared" si="154"/>
        <v>1.5517024899483944</v>
      </c>
      <c r="J99" s="369">
        <f t="shared" si="154"/>
        <v>1.9295732877753431</v>
      </c>
      <c r="K99" s="243">
        <f t="shared" si="154"/>
        <v>1.9311659579940739</v>
      </c>
      <c r="L99" s="329">
        <f t="shared" si="154"/>
        <v>1.9995112021464785</v>
      </c>
      <c r="N99" s="30">
        <f t="shared" si="153"/>
        <v>3.5390663277533992E-2</v>
      </c>
    </row>
    <row r="100" spans="1:14" ht="20.100000000000001" customHeight="1" x14ac:dyDescent="0.25">
      <c r="A100" s="366"/>
      <c r="B100" s="370" t="s">
        <v>66</v>
      </c>
      <c r="C100" s="243">
        <f t="shared" ref="C100:L100" si="155">C65/C30</f>
        <v>2.9827863289603198</v>
      </c>
      <c r="D100" s="244">
        <f t="shared" si="155"/>
        <v>3.0487845331072214</v>
      </c>
      <c r="E100" s="244">
        <f t="shared" si="155"/>
        <v>2.9918251668235269</v>
      </c>
      <c r="F100" s="244">
        <f t="shared" si="155"/>
        <v>3.1644058663513017</v>
      </c>
      <c r="G100" s="244">
        <f t="shared" si="155"/>
        <v>2.8901628820652872</v>
      </c>
      <c r="H100" s="244">
        <f t="shared" si="155"/>
        <v>2.8862204856663198</v>
      </c>
      <c r="I100" s="244">
        <f t="shared" si="155"/>
        <v>3.5137289501039182</v>
      </c>
      <c r="J100" s="369">
        <f t="shared" si="155"/>
        <v>3.7854808168943723</v>
      </c>
      <c r="K100" s="243">
        <f t="shared" si="155"/>
        <v>3.7819455158244724</v>
      </c>
      <c r="L100" s="329">
        <f t="shared" si="155"/>
        <v>4.1441588205520334</v>
      </c>
      <c r="N100" s="30">
        <f t="shared" si="153"/>
        <v>9.5774331812021829E-2</v>
      </c>
    </row>
    <row r="101" spans="1:14" ht="20.100000000000001" customHeight="1" x14ac:dyDescent="0.25">
      <c r="A101" s="366"/>
      <c r="B101" s="370" t="s">
        <v>67</v>
      </c>
      <c r="C101" s="243">
        <f t="shared" ref="C101:L101" si="156">C66/C31</f>
        <v>1.9168367074143802</v>
      </c>
      <c r="D101" s="244">
        <f t="shared" si="156"/>
        <v>1.9705822616759467</v>
      </c>
      <c r="E101" s="244">
        <f t="shared" si="156"/>
        <v>2.2863621517907782</v>
      </c>
      <c r="F101" s="244">
        <f t="shared" si="156"/>
        <v>2.3450719574843908</v>
      </c>
      <c r="G101" s="244">
        <f t="shared" si="156"/>
        <v>1.8357140169523412</v>
      </c>
      <c r="H101" s="244">
        <f t="shared" si="156"/>
        <v>1.6219829952782092</v>
      </c>
      <c r="I101" s="244">
        <f t="shared" si="156"/>
        <v>2.2879800685332525</v>
      </c>
      <c r="J101" s="369">
        <f t="shared" si="156"/>
        <v>2.2665960442299902</v>
      </c>
      <c r="K101" s="243">
        <f t="shared" si="156"/>
        <v>2.2256212977473688</v>
      </c>
      <c r="L101" s="329">
        <f t="shared" si="156"/>
        <v>2.5270978736032754</v>
      </c>
      <c r="N101" s="30">
        <f t="shared" si="153"/>
        <v>0.13545726587045237</v>
      </c>
    </row>
    <row r="102" spans="1:14" ht="20.100000000000001" customHeight="1" x14ac:dyDescent="0.25">
      <c r="A102" s="366"/>
      <c r="B102" s="370" t="s">
        <v>81</v>
      </c>
      <c r="C102" s="243"/>
      <c r="D102" s="244"/>
      <c r="E102" s="244"/>
      <c r="F102" s="244"/>
      <c r="G102" s="244"/>
      <c r="H102" s="244">
        <f t="shared" ref="C102:L102" si="157">H67/H32</f>
        <v>5.5459323799602238</v>
      </c>
      <c r="I102" s="244">
        <f t="shared" si="157"/>
        <v>5.9903035474087769</v>
      </c>
      <c r="J102" s="369">
        <f t="shared" si="157"/>
        <v>6.6432590225958945</v>
      </c>
      <c r="K102" s="243">
        <f t="shared" si="157"/>
        <v>6.6873504199269638</v>
      </c>
      <c r="L102" s="329">
        <f t="shared" si="157"/>
        <v>6.565917025972893</v>
      </c>
      <c r="N102" s="30">
        <f t="shared" si="153"/>
        <v>-1.8158670673548621E-2</v>
      </c>
    </row>
    <row r="103" spans="1:14" ht="20.100000000000001" customHeight="1" x14ac:dyDescent="0.25">
      <c r="A103" s="366"/>
      <c r="B103" s="370" t="s">
        <v>68</v>
      </c>
      <c r="C103" s="243"/>
      <c r="D103" s="244"/>
      <c r="E103" s="244">
        <f t="shared" ref="C103:L103" si="158">E68/E33</f>
        <v>1.7142857142857142</v>
      </c>
      <c r="F103" s="244">
        <f t="shared" si="158"/>
        <v>3.3018050541516244</v>
      </c>
      <c r="G103" s="244">
        <f t="shared" si="158"/>
        <v>3.4791666666666665</v>
      </c>
      <c r="H103" s="244">
        <f t="shared" si="158"/>
        <v>1.4084231145935358</v>
      </c>
      <c r="I103" s="244">
        <f t="shared" si="158"/>
        <v>1.431045645840078</v>
      </c>
      <c r="J103" s="369">
        <f t="shared" si="158"/>
        <v>1.2567807634890169</v>
      </c>
      <c r="K103" s="243">
        <f t="shared" si="158"/>
        <v>1.4741898389051511</v>
      </c>
      <c r="L103" s="329">
        <f t="shared" si="158"/>
        <v>1.9006616242637333</v>
      </c>
      <c r="N103" s="30">
        <f t="shared" si="153"/>
        <v>0.28929231100610053</v>
      </c>
    </row>
    <row r="104" spans="1:14" ht="20.100000000000001" customHeight="1" x14ac:dyDescent="0.25">
      <c r="A104" s="366"/>
      <c r="B104" s="370" t="s">
        <v>82</v>
      </c>
      <c r="C104" s="366"/>
      <c r="D104" s="244"/>
      <c r="E104" s="244"/>
      <c r="F104" s="244"/>
      <c r="G104" s="244"/>
      <c r="H104" s="244"/>
      <c r="I104" s="244">
        <f t="shared" ref="C104:L104" si="159">I69/I34</f>
        <v>9.9217750646797214</v>
      </c>
      <c r="J104" s="369">
        <f t="shared" si="159"/>
        <v>10.711184063269418</v>
      </c>
      <c r="K104" s="243">
        <f t="shared" si="159"/>
        <v>10.665816658201255</v>
      </c>
      <c r="L104" s="416">
        <f t="shared" si="159"/>
        <v>10.85121951219512</v>
      </c>
      <c r="N104" s="30">
        <f t="shared" si="153"/>
        <v>1.7382902775785487E-2</v>
      </c>
    </row>
    <row r="105" spans="1:14" ht="20.100000000000001" customHeight="1" thickBot="1" x14ac:dyDescent="0.3">
      <c r="A105" s="376"/>
      <c r="B105" s="377" t="s">
        <v>70</v>
      </c>
      <c r="C105" s="245">
        <f t="shared" ref="C105:L105" si="160">C70/C35</f>
        <v>0.82204908168838542</v>
      </c>
      <c r="D105" s="246">
        <f t="shared" si="160"/>
        <v>0.83867744257933441</v>
      </c>
      <c r="E105" s="246">
        <f t="shared" si="160"/>
        <v>1.0055573488595</v>
      </c>
      <c r="F105" s="246">
        <f t="shared" si="160"/>
        <v>1.0265574065817267</v>
      </c>
      <c r="G105" s="246">
        <f t="shared" si="160"/>
        <v>0.94027358446507869</v>
      </c>
      <c r="H105" s="246">
        <f t="shared" si="160"/>
        <v>0.91717894498720187</v>
      </c>
      <c r="I105" s="246">
        <f t="shared" si="160"/>
        <v>0.99424061368048544</v>
      </c>
      <c r="J105" s="508">
        <f t="shared" si="160"/>
        <v>1.0221950799639294</v>
      </c>
      <c r="K105" s="245">
        <f t="shared" si="160"/>
        <v>1.0269730412796954</v>
      </c>
      <c r="L105" s="330">
        <f t="shared" si="160"/>
        <v>1.0197902011521678</v>
      </c>
      <c r="N105" s="34">
        <f t="shared" si="153"/>
        <v>-6.9941856687660868E-3</v>
      </c>
    </row>
    <row r="106" spans="1:14" ht="20.100000000000001" customHeight="1" x14ac:dyDescent="0.25"/>
    <row r="107" spans="1:14" ht="15.75" x14ac:dyDescent="0.25">
      <c r="A107" s="99" t="s">
        <v>38</v>
      </c>
    </row>
  </sheetData>
  <mergeCells count="51">
    <mergeCell ref="R5:R6"/>
    <mergeCell ref="G40:G41"/>
    <mergeCell ref="R40:R41"/>
    <mergeCell ref="G75:G76"/>
    <mergeCell ref="I75:I76"/>
    <mergeCell ref="Q40:Q41"/>
    <mergeCell ref="N75:N76"/>
    <mergeCell ref="K75:L75"/>
    <mergeCell ref="J75:J76"/>
    <mergeCell ref="H75:H76"/>
    <mergeCell ref="I5:I6"/>
    <mergeCell ref="G5:G6"/>
    <mergeCell ref="Q5:Q6"/>
    <mergeCell ref="A75:B76"/>
    <mergeCell ref="C75:C76"/>
    <mergeCell ref="D75:D76"/>
    <mergeCell ref="E75:E76"/>
    <mergeCell ref="F40:F41"/>
    <mergeCell ref="F75:F76"/>
    <mergeCell ref="F5:F6"/>
    <mergeCell ref="Y40:Z40"/>
    <mergeCell ref="A40:B41"/>
    <mergeCell ref="C40:C41"/>
    <mergeCell ref="D40:D41"/>
    <mergeCell ref="E40:E41"/>
    <mergeCell ref="J40:J41"/>
    <mergeCell ref="K40:L40"/>
    <mergeCell ref="N40:N41"/>
    <mergeCell ref="O40:O41"/>
    <mergeCell ref="P40:P41"/>
    <mergeCell ref="U40:U41"/>
    <mergeCell ref="V40:W40"/>
    <mergeCell ref="H40:H41"/>
    <mergeCell ref="I40:I41"/>
    <mergeCell ref="T40:T41"/>
    <mergeCell ref="S40:S41"/>
    <mergeCell ref="Y5:Z5"/>
    <mergeCell ref="A5:B6"/>
    <mergeCell ref="C5:C6"/>
    <mergeCell ref="D5:D6"/>
    <mergeCell ref="E5:E6"/>
    <mergeCell ref="J5:J6"/>
    <mergeCell ref="K5:L5"/>
    <mergeCell ref="N5:N6"/>
    <mergeCell ref="O5:O6"/>
    <mergeCell ref="P5:P6"/>
    <mergeCell ref="U5:U6"/>
    <mergeCell ref="V5:W5"/>
    <mergeCell ref="H5:H6"/>
    <mergeCell ref="T5:T6"/>
    <mergeCell ref="S5:S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M89 M77:N88 N89:N95 N97:N105</xm:sqref>
        </x14:conditionalFormatting>
        <x14:conditionalFormatting xmlns:xm="http://schemas.microsoft.com/office/excel/2006/main">
          <x14:cfRule type="iconSet" priority="1" id="{30ECE225-C111-45B0-BA7F-1E5B5DEE22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N96</xm:sqref>
        </x14:conditionalFormatting>
        <x14:conditionalFormatting xmlns:xm="http://schemas.microsoft.com/office/excel/2006/main">
          <x14:cfRule type="iconSet" priority="125" id="{0EAFEFC5-7791-47FA-95D8-74B63F191F4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Y7:Z35</xm:sqref>
        </x14:conditionalFormatting>
        <x14:conditionalFormatting xmlns:xm="http://schemas.microsoft.com/office/excel/2006/main">
          <x14:cfRule type="iconSet" priority="129" id="{6A2C635A-0C34-43C2-8F85-BA82A2A51A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Y42:Z70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"/>
  <sheetViews>
    <sheetView showGridLines="0" showRowColHeaders="0" workbookViewId="0">
      <selection activeCell="D31" sqref="D31"/>
    </sheetView>
  </sheetViews>
  <sheetFormatPr defaultRowHeight="15" x14ac:dyDescent="0.25"/>
  <sheetData>
    <row r="2" spans="1:1" ht="15.75" x14ac:dyDescent="0.25">
      <c r="A2" s="247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3"/>
  <dimension ref="B2:M51"/>
  <sheetViews>
    <sheetView showGridLines="0" showRowColHeaders="0" zoomScale="80" zoomScaleNormal="80" workbookViewId="0">
      <selection activeCell="D6" sqref="D6"/>
    </sheetView>
  </sheetViews>
  <sheetFormatPr defaultRowHeight="16.5" x14ac:dyDescent="0.3"/>
  <cols>
    <col min="1" max="1" width="3.140625" style="46" customWidth="1"/>
    <col min="2" max="3" width="9.140625" style="46"/>
    <col min="4" max="4" width="5.5703125" style="46" customWidth="1"/>
    <col min="5" max="7" width="9.140625" style="46"/>
    <col min="8" max="8" width="12.85546875" style="46" customWidth="1"/>
    <col min="9" max="10" width="9.140625" style="46"/>
    <col min="11" max="11" width="9.140625" style="46" customWidth="1"/>
    <col min="12" max="12" width="10" style="46" customWidth="1"/>
    <col min="13" max="13" width="13.7109375" style="47" customWidth="1"/>
    <col min="14" max="16384" width="9.140625" style="46"/>
  </cols>
  <sheetData>
    <row r="2" spans="2:13" ht="11.25" customHeight="1" x14ac:dyDescent="0.3">
      <c r="B2" s="427" t="s">
        <v>27</v>
      </c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70"/>
    </row>
    <row r="3" spans="2:13" ht="11.25" customHeight="1" x14ac:dyDescent="0.3"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70"/>
    </row>
    <row r="4" spans="2:13" ht="11.25" customHeight="1" x14ac:dyDescent="0.3">
      <c r="B4" s="428" t="s">
        <v>88</v>
      </c>
      <c r="C4" s="428"/>
      <c r="D4" s="429" t="s">
        <v>91</v>
      </c>
      <c r="E4" s="430"/>
      <c r="F4" s="430"/>
      <c r="G4" s="430"/>
      <c r="H4" s="430"/>
      <c r="I4" s="430"/>
      <c r="J4" s="430"/>
      <c r="K4" s="430"/>
      <c r="L4" s="71"/>
      <c r="M4" s="72"/>
    </row>
    <row r="5" spans="2:13" ht="11.25" customHeight="1" x14ac:dyDescent="0.3">
      <c r="B5" s="428"/>
      <c r="C5" s="428"/>
      <c r="D5" s="430"/>
      <c r="E5" s="430"/>
      <c r="F5" s="430"/>
      <c r="G5" s="430"/>
      <c r="H5" s="430"/>
      <c r="I5" s="430"/>
      <c r="J5" s="430"/>
      <c r="K5" s="430"/>
      <c r="L5" s="71"/>
      <c r="M5" s="72"/>
    </row>
    <row r="7" spans="2:13" ht="25.5" customHeight="1" x14ac:dyDescent="0.3">
      <c r="B7" s="424" t="s">
        <v>28</v>
      </c>
      <c r="C7" s="425"/>
      <c r="D7" s="425"/>
      <c r="E7" s="425"/>
      <c r="F7" s="425"/>
      <c r="G7" s="425"/>
      <c r="H7" s="425"/>
      <c r="I7" s="425"/>
      <c r="J7" s="425"/>
      <c r="K7" s="425"/>
      <c r="L7" s="425"/>
      <c r="M7" s="425"/>
    </row>
    <row r="8" spans="2:13" ht="16.5" customHeight="1" x14ac:dyDescent="0.3">
      <c r="B8" s="431"/>
      <c r="C8" s="432"/>
      <c r="D8" s="432"/>
      <c r="M8" s="48" t="s">
        <v>29</v>
      </c>
    </row>
    <row r="9" spans="2:13" ht="20.100000000000001" customHeight="1" x14ac:dyDescent="0.3">
      <c r="B9" s="432"/>
      <c r="C9" s="432"/>
      <c r="D9" s="432"/>
      <c r="E9" s="426" t="s">
        <v>30</v>
      </c>
      <c r="F9" s="426"/>
      <c r="G9" s="433">
        <f>'2'!X9</f>
        <v>3.6333165073854957E-2</v>
      </c>
      <c r="H9" s="433"/>
      <c r="I9" s="57" t="s">
        <v>31</v>
      </c>
      <c r="J9" s="58"/>
      <c r="K9" s="137">
        <f>'3'!X9</f>
        <v>6.3808309438660282E-2</v>
      </c>
      <c r="L9" s="66">
        <f>'3'!X9</f>
        <v>6.3808309438660282E-2</v>
      </c>
      <c r="M9" s="63">
        <f>'5'!W7</f>
        <v>0.44639889493369028</v>
      </c>
    </row>
    <row r="10" spans="2:13" ht="19.5" customHeight="1" x14ac:dyDescent="0.3">
      <c r="B10" s="432"/>
      <c r="C10" s="432"/>
      <c r="D10" s="432"/>
      <c r="E10" s="426"/>
      <c r="F10" s="426"/>
      <c r="G10" s="433"/>
      <c r="H10" s="433"/>
      <c r="I10" s="57" t="s">
        <v>32</v>
      </c>
      <c r="J10" s="58"/>
      <c r="K10" s="137">
        <f>'4'!X9</f>
        <v>1.5190949126732011E-2</v>
      </c>
      <c r="L10" s="66">
        <f>'4'!X9</f>
        <v>1.5190949126732011E-2</v>
      </c>
      <c r="M10" s="63">
        <f>'5'!W21</f>
        <v>0.55360110506630977</v>
      </c>
    </row>
    <row r="11" spans="2:13" ht="20.100000000000001" customHeight="1" x14ac:dyDescent="0.35">
      <c r="B11" s="432"/>
      <c r="C11" s="432"/>
      <c r="D11" s="432"/>
      <c r="E11" s="49"/>
      <c r="F11" s="49"/>
      <c r="G11" s="60"/>
      <c r="H11" s="61"/>
      <c r="L11" s="67"/>
      <c r="M11" s="50"/>
    </row>
    <row r="12" spans="2:13" ht="20.100000000000001" customHeight="1" x14ac:dyDescent="0.3">
      <c r="B12" s="432"/>
      <c r="C12" s="432"/>
      <c r="D12" s="432"/>
      <c r="E12" s="426" t="s">
        <v>33</v>
      </c>
      <c r="F12" s="426"/>
      <c r="G12" s="433">
        <f>'2'!X18</f>
        <v>0.18978900975218455</v>
      </c>
      <c r="H12" s="433"/>
      <c r="I12" s="57" t="s">
        <v>31</v>
      </c>
      <c r="J12" s="58"/>
      <c r="K12" s="137">
        <f>'5'!Y31</f>
        <v>0.2348514627129914</v>
      </c>
      <c r="L12" s="66">
        <f>K12</f>
        <v>0.2348514627129914</v>
      </c>
      <c r="M12" s="63">
        <f>'5'!W31</f>
        <v>0.67244862688067275</v>
      </c>
    </row>
    <row r="13" spans="2:13" ht="20.100000000000001" customHeight="1" x14ac:dyDescent="0.3">
      <c r="B13" s="432"/>
      <c r="C13" s="432"/>
      <c r="D13" s="432"/>
      <c r="E13" s="426"/>
      <c r="F13" s="426"/>
      <c r="G13" s="433"/>
      <c r="H13" s="433"/>
      <c r="I13" s="57" t="s">
        <v>32</v>
      </c>
      <c r="J13" s="58"/>
      <c r="K13" s="137">
        <f>'4'!X18</f>
        <v>0.10686603810617057</v>
      </c>
      <c r="L13" s="66">
        <f>'5'!Y45</f>
        <v>0.10686603810617269</v>
      </c>
      <c r="M13" s="63">
        <f>'5'!W45</f>
        <v>0.32755137311932725</v>
      </c>
    </row>
    <row r="14" spans="2:13" ht="20.100000000000001" customHeight="1" x14ac:dyDescent="0.35">
      <c r="B14" s="432"/>
      <c r="C14" s="432"/>
      <c r="D14" s="432"/>
      <c r="F14" s="49"/>
      <c r="G14" s="60"/>
      <c r="H14" s="62"/>
      <c r="L14" s="67"/>
    </row>
    <row r="15" spans="2:13" ht="20.100000000000001" customHeight="1" x14ac:dyDescent="0.3">
      <c r="B15" s="432"/>
      <c r="C15" s="432"/>
      <c r="D15" s="432"/>
      <c r="E15" s="426" t="s">
        <v>34</v>
      </c>
      <c r="F15" s="426"/>
      <c r="G15" s="433">
        <f>'2'!M27</f>
        <v>0.14807578281777117</v>
      </c>
      <c r="H15" s="433"/>
      <c r="I15" s="57" t="s">
        <v>31</v>
      </c>
      <c r="J15" s="58"/>
      <c r="K15" s="137">
        <f>'5'!N55</f>
        <v>0.16078381016273963</v>
      </c>
      <c r="L15" s="66">
        <f>K15</f>
        <v>0.16078381016273963</v>
      </c>
      <c r="M15" s="59"/>
    </row>
    <row r="16" spans="2:13" ht="20.100000000000001" customHeight="1" x14ac:dyDescent="0.3">
      <c r="B16" s="432"/>
      <c r="C16" s="432"/>
      <c r="D16" s="432"/>
      <c r="E16" s="426"/>
      <c r="F16" s="426"/>
      <c r="G16" s="433"/>
      <c r="H16" s="433"/>
      <c r="I16" s="57" t="s">
        <v>32</v>
      </c>
      <c r="J16" s="58"/>
      <c r="K16" s="137">
        <f>'5'!N69</f>
        <v>9.0303296200876876E-2</v>
      </c>
      <c r="L16" s="66">
        <f>K16</f>
        <v>9.0303296200876876E-2</v>
      </c>
      <c r="M16" s="59"/>
    </row>
    <row r="17" spans="2:13" ht="11.25" customHeight="1" x14ac:dyDescent="0.3">
      <c r="B17" s="432"/>
      <c r="C17" s="432"/>
      <c r="D17" s="432"/>
    </row>
    <row r="18" spans="2:13" ht="11.25" customHeight="1" x14ac:dyDescent="0.3"/>
    <row r="19" spans="2:13" ht="11.25" customHeight="1" x14ac:dyDescent="0.3"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2"/>
    </row>
    <row r="20" spans="2:13" ht="11.25" customHeight="1" x14ac:dyDescent="0.3"/>
    <row r="21" spans="2:13" ht="11.25" customHeight="1" x14ac:dyDescent="0.3"/>
    <row r="22" spans="2:13" ht="25.5" customHeight="1" x14ac:dyDescent="0.3">
      <c r="B22" s="424" t="s">
        <v>35</v>
      </c>
      <c r="C22" s="425"/>
      <c r="D22" s="425"/>
      <c r="E22" s="425"/>
      <c r="F22" s="425"/>
      <c r="G22" s="425"/>
      <c r="H22" s="425"/>
      <c r="I22" s="425"/>
      <c r="J22" s="425"/>
      <c r="K22" s="425"/>
      <c r="L22" s="425"/>
      <c r="M22" s="425"/>
    </row>
    <row r="23" spans="2:13" x14ac:dyDescent="0.3">
      <c r="B23" s="435"/>
      <c r="C23" s="435"/>
      <c r="D23" s="435"/>
      <c r="M23" s="48" t="s">
        <v>29</v>
      </c>
    </row>
    <row r="24" spans="2:13" ht="20.100000000000001" customHeight="1" x14ac:dyDescent="0.3">
      <c r="B24" s="435"/>
      <c r="C24" s="435"/>
      <c r="D24" s="435"/>
      <c r="E24" s="426" t="s">
        <v>30</v>
      </c>
      <c r="F24" s="426"/>
      <c r="G24" s="433">
        <f>'6'!Y24</f>
        <v>-3.8744982280745723E-2</v>
      </c>
      <c r="H24" s="433"/>
      <c r="I24" s="57" t="s">
        <v>31</v>
      </c>
      <c r="J24" s="58"/>
      <c r="K24" s="137">
        <f>'6'!Y7</f>
        <v>-8.2347441806012462E-3</v>
      </c>
      <c r="L24" s="66">
        <f>K24</f>
        <v>-8.2347441806012462E-3</v>
      </c>
      <c r="M24" s="63">
        <f>'6'!U7</f>
        <v>0.47782737716868562</v>
      </c>
    </row>
    <row r="25" spans="2:13" ht="20.100000000000001" customHeight="1" x14ac:dyDescent="0.3">
      <c r="B25" s="435"/>
      <c r="C25" s="435"/>
      <c r="D25" s="435"/>
      <c r="E25" s="426"/>
      <c r="F25" s="426"/>
      <c r="G25" s="433"/>
      <c r="H25" s="433"/>
      <c r="I25" s="57" t="s">
        <v>32</v>
      </c>
      <c r="J25" s="58"/>
      <c r="K25" s="137">
        <f>'6'!Y21</f>
        <v>-6.5727220276760798E-2</v>
      </c>
      <c r="L25" s="66">
        <f>K25</f>
        <v>-6.5727220276760798E-2</v>
      </c>
      <c r="M25" s="63">
        <f>'6'!U21</f>
        <v>0.52217262283131449</v>
      </c>
    </row>
    <row r="26" spans="2:13" ht="20.100000000000001" customHeight="1" x14ac:dyDescent="0.3">
      <c r="B26" s="435"/>
      <c r="C26" s="435"/>
      <c r="D26" s="435"/>
      <c r="E26" s="49"/>
      <c r="F26" s="49"/>
      <c r="G26" s="49"/>
      <c r="I26" s="53"/>
      <c r="L26" s="67"/>
      <c r="M26" s="65"/>
    </row>
    <row r="27" spans="2:13" ht="20.100000000000001" customHeight="1" x14ac:dyDescent="0.3">
      <c r="B27" s="435"/>
      <c r="C27" s="435"/>
      <c r="D27" s="435"/>
      <c r="E27" s="426" t="s">
        <v>33</v>
      </c>
      <c r="F27" s="426"/>
      <c r="G27" s="433">
        <f>'6'!Y48</f>
        <v>2.0121945209880718E-3</v>
      </c>
      <c r="H27" s="433"/>
      <c r="I27" s="57" t="s">
        <v>31</v>
      </c>
      <c r="J27" s="58"/>
      <c r="K27" s="137">
        <f>'6'!Y31</f>
        <v>2.7702323476672987E-2</v>
      </c>
      <c r="L27" s="66">
        <f>K27</f>
        <v>2.7702323476672987E-2</v>
      </c>
      <c r="M27" s="63">
        <f>'6'!U31</f>
        <v>0.72763310084363542</v>
      </c>
    </row>
    <row r="28" spans="2:13" ht="20.100000000000001" customHeight="1" x14ac:dyDescent="0.3">
      <c r="B28" s="435"/>
      <c r="C28" s="435"/>
      <c r="D28" s="435"/>
      <c r="E28" s="426"/>
      <c r="F28" s="426"/>
      <c r="G28" s="433"/>
      <c r="H28" s="433"/>
      <c r="I28" s="57" t="s">
        <v>32</v>
      </c>
      <c r="J28" s="58"/>
      <c r="K28" s="137">
        <f>'6'!Y45</f>
        <v>-6.2356266291267316E-2</v>
      </c>
      <c r="L28" s="66">
        <f>K28</f>
        <v>-6.2356266291267316E-2</v>
      </c>
      <c r="M28" s="63">
        <f>'6'!U45</f>
        <v>0.27236689915636469</v>
      </c>
    </row>
    <row r="29" spans="2:13" ht="20.100000000000001" customHeight="1" x14ac:dyDescent="0.3">
      <c r="B29" s="435"/>
      <c r="C29" s="435"/>
      <c r="D29" s="435"/>
      <c r="F29" s="49"/>
      <c r="G29" s="54"/>
      <c r="H29" s="55"/>
      <c r="I29" s="53"/>
      <c r="L29" s="68"/>
    </row>
    <row r="30" spans="2:13" ht="20.100000000000001" customHeight="1" x14ac:dyDescent="0.3">
      <c r="B30" s="435"/>
      <c r="C30" s="435"/>
      <c r="D30" s="435"/>
      <c r="E30" s="434" t="s">
        <v>34</v>
      </c>
      <c r="F30" s="434"/>
      <c r="G30" s="433">
        <f>'6'!N72</f>
        <v>4.2399962601430412E-2</v>
      </c>
      <c r="H30" s="433"/>
      <c r="I30" s="57" t="s">
        <v>31</v>
      </c>
      <c r="J30" s="58"/>
      <c r="K30" s="137">
        <f>'6'!N55</f>
        <v>3.6235457379057881E-2</v>
      </c>
      <c r="L30" s="66">
        <f>K30</f>
        <v>3.6235457379057881E-2</v>
      </c>
      <c r="M30" s="59"/>
    </row>
    <row r="31" spans="2:13" ht="20.100000000000001" customHeight="1" x14ac:dyDescent="0.3">
      <c r="B31" s="435"/>
      <c r="C31" s="435"/>
      <c r="D31" s="435"/>
      <c r="E31" s="434"/>
      <c r="F31" s="434"/>
      <c r="G31" s="433"/>
      <c r="H31" s="433"/>
      <c r="I31" s="57" t="s">
        <v>32</v>
      </c>
      <c r="J31" s="58"/>
      <c r="K31" s="137">
        <f>'6'!N69</f>
        <v>3.6081046763367462E-3</v>
      </c>
      <c r="L31" s="66">
        <f>K31</f>
        <v>3.6081046763367462E-3</v>
      </c>
      <c r="M31" s="59"/>
    </row>
    <row r="32" spans="2:13" ht="15.75" customHeight="1" x14ac:dyDescent="0.3">
      <c r="B32" s="435"/>
      <c r="C32" s="435"/>
      <c r="D32" s="435"/>
    </row>
    <row r="33" spans="2:13" ht="12" customHeight="1" x14ac:dyDescent="0.3"/>
    <row r="34" spans="2:13" ht="12" customHeight="1" x14ac:dyDescent="0.3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2"/>
    </row>
    <row r="35" spans="2:13" ht="12" customHeight="1" x14ac:dyDescent="0.3"/>
    <row r="36" spans="2:13" ht="12" customHeight="1" x14ac:dyDescent="0.3"/>
    <row r="37" spans="2:13" ht="25.5" customHeight="1" x14ac:dyDescent="0.3">
      <c r="B37" s="424" t="s">
        <v>36</v>
      </c>
      <c r="C37" s="425"/>
      <c r="D37" s="425"/>
      <c r="E37" s="425"/>
      <c r="F37" s="425"/>
      <c r="G37" s="425"/>
      <c r="H37" s="425"/>
      <c r="I37" s="425"/>
      <c r="J37" s="425"/>
      <c r="K37" s="425"/>
      <c r="L37" s="425"/>
      <c r="M37" s="425"/>
    </row>
    <row r="38" spans="2:13" x14ac:dyDescent="0.3">
      <c r="B38" s="435"/>
      <c r="C38" s="435"/>
      <c r="D38" s="435"/>
      <c r="L38" s="69"/>
      <c r="M38" s="48" t="s">
        <v>29</v>
      </c>
    </row>
    <row r="39" spans="2:13" ht="20.100000000000001" customHeight="1" x14ac:dyDescent="0.3">
      <c r="B39" s="435"/>
      <c r="C39" s="435"/>
      <c r="D39" s="435"/>
      <c r="E39" s="426" t="s">
        <v>30</v>
      </c>
      <c r="F39" s="426"/>
      <c r="G39" s="433">
        <f>'7'!Y24</f>
        <v>0.2224976706593596</v>
      </c>
      <c r="H39" s="433"/>
      <c r="I39" s="57" t="s">
        <v>31</v>
      </c>
      <c r="J39" s="58"/>
      <c r="K39" s="137">
        <f>'7'!Y7</f>
        <v>0.303721926856099</v>
      </c>
      <c r="L39" s="66">
        <f>K39</f>
        <v>0.303721926856099</v>
      </c>
      <c r="M39" s="63">
        <f>'7'!U7</f>
        <v>0.35045952571828903</v>
      </c>
    </row>
    <row r="40" spans="2:13" ht="20.100000000000001" customHeight="1" x14ac:dyDescent="0.3">
      <c r="B40" s="435"/>
      <c r="C40" s="435"/>
      <c r="D40" s="435"/>
      <c r="E40" s="426"/>
      <c r="F40" s="426"/>
      <c r="G40" s="433"/>
      <c r="H40" s="433"/>
      <c r="I40" s="57" t="s">
        <v>32</v>
      </c>
      <c r="J40" s="58"/>
      <c r="K40" s="137">
        <f>'7'!Y21</f>
        <v>0.17886679945577763</v>
      </c>
      <c r="L40" s="66">
        <f>K40</f>
        <v>0.17886679945577763</v>
      </c>
      <c r="M40" s="63">
        <f>'7'!U21</f>
        <v>0.64954047428171102</v>
      </c>
    </row>
    <row r="41" spans="2:13" ht="20.100000000000001" customHeight="1" x14ac:dyDescent="0.3">
      <c r="B41" s="435"/>
      <c r="C41" s="435"/>
      <c r="D41" s="435"/>
      <c r="E41" s="49"/>
      <c r="F41" s="49"/>
      <c r="G41" s="54"/>
      <c r="H41" s="56"/>
      <c r="I41" s="53"/>
      <c r="J41" s="53"/>
      <c r="L41" s="138"/>
      <c r="M41" s="65"/>
    </row>
    <row r="42" spans="2:13" ht="20.100000000000001" customHeight="1" x14ac:dyDescent="0.3">
      <c r="B42" s="435"/>
      <c r="C42" s="435"/>
      <c r="D42" s="435"/>
      <c r="E42" s="426" t="s">
        <v>33</v>
      </c>
      <c r="F42" s="426"/>
      <c r="G42" s="433">
        <f>'7'!Y48</f>
        <v>0.36821452950199601</v>
      </c>
      <c r="H42" s="433"/>
      <c r="I42" s="57" t="s">
        <v>31</v>
      </c>
      <c r="J42" s="57"/>
      <c r="K42" s="137">
        <f>'7'!Y31</f>
        <v>0.47558160554058998</v>
      </c>
      <c r="L42" s="66">
        <f>K42</f>
        <v>0.47558160554058998</v>
      </c>
      <c r="M42" s="63">
        <f>'7'!U31</f>
        <v>0.58703414373904095</v>
      </c>
    </row>
    <row r="43" spans="2:13" ht="20.100000000000001" customHeight="1" x14ac:dyDescent="0.3">
      <c r="B43" s="435"/>
      <c r="C43" s="435"/>
      <c r="D43" s="435"/>
      <c r="E43" s="426"/>
      <c r="F43" s="426"/>
      <c r="G43" s="433"/>
      <c r="H43" s="433"/>
      <c r="I43" s="57" t="s">
        <v>32</v>
      </c>
      <c r="J43" s="57"/>
      <c r="K43" s="137">
        <f>'7'!Y45</f>
        <v>0.21723471946925932</v>
      </c>
      <c r="L43" s="66">
        <f>K43</f>
        <v>0.21723471946925932</v>
      </c>
      <c r="M43" s="63">
        <f>'7'!U45</f>
        <v>0.412965856260959</v>
      </c>
    </row>
    <row r="44" spans="2:13" ht="20.100000000000001" customHeight="1" x14ac:dyDescent="0.3">
      <c r="B44" s="435"/>
      <c r="C44" s="435"/>
      <c r="D44" s="435"/>
      <c r="F44" s="49"/>
      <c r="G44" s="54"/>
      <c r="H44" s="55"/>
      <c r="I44" s="53"/>
      <c r="J44" s="53"/>
      <c r="L44" s="138"/>
    </row>
    <row r="45" spans="2:13" ht="20.100000000000001" customHeight="1" x14ac:dyDescent="0.3">
      <c r="B45" s="435"/>
      <c r="C45" s="435"/>
      <c r="D45" s="435"/>
      <c r="E45" s="434" t="s">
        <v>34</v>
      </c>
      <c r="F45" s="434"/>
      <c r="G45" s="433">
        <f>'7'!N72</f>
        <v>0.11919602166934459</v>
      </c>
      <c r="H45" s="433"/>
      <c r="I45" s="57" t="s">
        <v>31</v>
      </c>
      <c r="J45" s="57"/>
      <c r="K45" s="137">
        <f>'7'!N55</f>
        <v>0.13182234274369184</v>
      </c>
      <c r="L45" s="66">
        <f>K45</f>
        <v>0.13182234274369184</v>
      </c>
      <c r="M45" s="59"/>
    </row>
    <row r="46" spans="2:13" ht="20.100000000000001" customHeight="1" x14ac:dyDescent="0.3">
      <c r="B46" s="435"/>
      <c r="C46" s="435"/>
      <c r="D46" s="435"/>
      <c r="E46" s="434"/>
      <c r="F46" s="434"/>
      <c r="G46" s="433"/>
      <c r="H46" s="433"/>
      <c r="I46" s="57" t="s">
        <v>32</v>
      </c>
      <c r="J46" s="57"/>
      <c r="K46" s="137">
        <f>'7'!N69</f>
        <v>3.2546442084206699E-2</v>
      </c>
      <c r="L46" s="66">
        <f>K46</f>
        <v>3.2546442084206699E-2</v>
      </c>
      <c r="M46" s="59"/>
    </row>
    <row r="47" spans="2:13" ht="15.75" customHeight="1" x14ac:dyDescent="0.3">
      <c r="B47" s="435"/>
      <c r="C47" s="435"/>
      <c r="D47" s="435"/>
      <c r="E47" s="55"/>
      <c r="F47" s="55"/>
    </row>
    <row r="48" spans="2:13" ht="12" customHeight="1" x14ac:dyDescent="0.3">
      <c r="B48" s="307"/>
      <c r="C48" s="307"/>
      <c r="D48" s="307"/>
      <c r="E48" s="55"/>
      <c r="F48" s="55"/>
    </row>
    <row r="49" spans="2:13" ht="12" customHeight="1" x14ac:dyDescent="0.3">
      <c r="B49" s="308"/>
      <c r="C49" s="308"/>
      <c r="D49" s="308"/>
      <c r="E49" s="309"/>
      <c r="F49" s="309"/>
      <c r="G49" s="310"/>
      <c r="H49" s="310"/>
      <c r="I49" s="310"/>
      <c r="J49" s="310"/>
      <c r="K49" s="310"/>
      <c r="L49" s="310"/>
      <c r="M49" s="311"/>
    </row>
    <row r="51" spans="2:13" x14ac:dyDescent="0.3">
      <c r="B51" s="87" t="s">
        <v>38</v>
      </c>
    </row>
  </sheetData>
  <mergeCells count="27">
    <mergeCell ref="E42:F43"/>
    <mergeCell ref="E45:F46"/>
    <mergeCell ref="E30:F31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2:M22"/>
    <mergeCell ref="E15:F16"/>
    <mergeCell ref="B2:L3"/>
    <mergeCell ref="B4:C5"/>
    <mergeCell ref="D4:K5"/>
    <mergeCell ref="B7:M7"/>
    <mergeCell ref="B8:D17"/>
    <mergeCell ref="E9:F10"/>
    <mergeCell ref="E12:F13"/>
    <mergeCell ref="G9:H10"/>
    <mergeCell ref="G12:H13"/>
    <mergeCell ref="G15:H16"/>
  </mergeCells>
  <conditionalFormatting sqref="L9:L10">
    <cfRule type="cellIs" dxfId="12" priority="3" operator="lessThan">
      <formula>0</formula>
    </cfRule>
  </conditionalFormatting>
  <conditionalFormatting sqref="L12:L13">
    <cfRule type="cellIs" dxfId="11" priority="5" operator="lessThan">
      <formula>0</formula>
    </cfRule>
  </conditionalFormatting>
  <conditionalFormatting sqref="L15:L16">
    <cfRule type="cellIs" dxfId="10" priority="7" operator="lessThan">
      <formula>0</formula>
    </cfRule>
  </conditionalFormatting>
  <conditionalFormatting sqref="L24">
    <cfRule type="cellIs" dxfId="9" priority="15" operator="lessThan">
      <formula>0</formula>
    </cfRule>
  </conditionalFormatting>
  <conditionalFormatting sqref="L25">
    <cfRule type="cellIs" dxfId="8" priority="94" operator="lessThan">
      <formula>0</formula>
    </cfRule>
  </conditionalFormatting>
  <conditionalFormatting sqref="L30:L31">
    <cfRule type="cellIs" dxfId="7" priority="55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75" operator="lessThan">
      <formula>0</formula>
    </cfRule>
  </conditionalFormatting>
  <conditionalFormatting sqref="M9:M10">
    <cfRule type="cellIs" dxfId="4" priority="98" operator="lessThan">
      <formula>0</formula>
    </cfRule>
  </conditionalFormatting>
  <conditionalFormatting sqref="M12:M13">
    <cfRule type="cellIs" dxfId="3" priority="96" operator="lessThan">
      <formula>0</formula>
    </cfRule>
  </conditionalFormatting>
  <conditionalFormatting sqref="M24:M25">
    <cfRule type="cellIs" dxfId="2" priority="77" operator="lessThan">
      <formula>0</formula>
    </cfRule>
  </conditionalFormatting>
  <conditionalFormatting sqref="M39:M40">
    <cfRule type="cellIs" dxfId="1" priority="10" operator="lessThan">
      <formula>0</formula>
    </cfRule>
  </conditionalFormatting>
  <conditionalFormatting sqref="M42:M43">
    <cfRule type="cellIs" dxfId="0" priority="7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5DBE29DD-5FFB-404B-9195-6FECFE5F440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33" id="{015E9E44-6B65-4871-AD18-19038E5B67B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32" id="{E98B2464-202B-48CF-B843-C0A8761B06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31" id="{CC7E8286-A51B-4331-B14A-ACF148C402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30" id="{DCD6D72A-212B-4830-8401-B915165525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9" id="{BE8A82B1-112F-42BC-BFBD-2897F0A409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9" id="{5CF1C80A-6D24-4300-9BB5-E566E86BDC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22" id="{8625BD0B-C48D-4CBF-AFF4-9BAA488EC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21" id="{64914958-4231-4F75-A0AC-AC7800DEC9F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35" id="{BBDCCDEF-7E2C-4983-9EE2-526A7479E61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34" id="{7E1B2702-2E59-468B-83FF-C3791AA4DD91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28" id="{C7DDBBF5-8666-42C9-8A2C-6BEFFB42E28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27" id="{8BE0474F-F0E8-4E5A-AB68-B451493D8D0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26" id="{B5DA784B-D80D-4F88-A3F2-BE6704F3269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25" id="{097835E2-E1B7-45D6-860A-D78F7E2F22A5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24" id="{83F8E740-5C26-4EA2-AC3A-F1733A2763FD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8" id="{C8D79B6A-CC7D-49AE-9D5E-860CC144688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9" id="{0565512D-7BCE-4B3E-9BA6-71FD2DBC41EE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18" id="{384F375A-86B1-4BC0-952C-EF3057CDBF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Y31"/>
  <sheetViews>
    <sheetView showGridLines="0" topLeftCell="I1" zoomScaleNormal="100" workbookViewId="0">
      <selection activeCell="I31" sqref="I31"/>
    </sheetView>
  </sheetViews>
  <sheetFormatPr defaultRowHeight="15" x14ac:dyDescent="0.25"/>
  <cols>
    <col min="1" max="1" width="25.140625" style="261" bestFit="1" customWidth="1"/>
    <col min="2" max="4" width="11.7109375" style="261" customWidth="1"/>
    <col min="5" max="6" width="12.7109375" style="261" customWidth="1"/>
    <col min="7" max="7" width="12.7109375" style="261" bestFit="1" customWidth="1"/>
    <col min="8" max="8" width="12.7109375" style="261" customWidth="1"/>
    <col min="9" max="9" width="12.85546875" style="261" customWidth="1"/>
    <col min="10" max="11" width="12.7109375" style="261" customWidth="1"/>
    <col min="12" max="12" width="2.5703125" style="261" customWidth="1"/>
    <col min="13" max="22" width="10.7109375" style="261" customWidth="1"/>
    <col min="23" max="23" width="2.5703125" style="261" customWidth="1"/>
    <col min="24" max="25" width="10.5703125" style="261" customWidth="1"/>
    <col min="26" max="26" width="2.140625" style="261" customWidth="1"/>
    <col min="27" max="29" width="11.7109375" style="261" customWidth="1"/>
    <col min="30" max="34" width="9.140625" style="261"/>
    <col min="35" max="35" width="2.140625" style="261" customWidth="1"/>
    <col min="36" max="38" width="9.140625" style="261"/>
    <col min="39" max="39" width="11.42578125" style="261" customWidth="1"/>
    <col min="40" max="16384" width="9.140625" style="261"/>
  </cols>
  <sheetData>
    <row r="1" spans="1:25" x14ac:dyDescent="0.25">
      <c r="A1" s="277" t="s">
        <v>39</v>
      </c>
    </row>
    <row r="2" spans="1:25" x14ac:dyDescent="0.25">
      <c r="A2" s="277"/>
    </row>
    <row r="3" spans="1:25" x14ac:dyDescent="0.25">
      <c r="A3" s="277" t="s">
        <v>21</v>
      </c>
      <c r="M3" s="277" t="s">
        <v>23</v>
      </c>
      <c r="X3" s="277" t="s">
        <v>93</v>
      </c>
    </row>
    <row r="4" spans="1:25" ht="15.75" thickBot="1" x14ac:dyDescent="0.3">
      <c r="T4" s="306"/>
      <c r="U4" s="305"/>
      <c r="V4" s="305"/>
    </row>
    <row r="5" spans="1:25" ht="20.25" customHeight="1" x14ac:dyDescent="0.25">
      <c r="A5" s="448" t="s">
        <v>43</v>
      </c>
      <c r="B5" s="450">
        <v>2016</v>
      </c>
      <c r="C5" s="436">
        <v>2017</v>
      </c>
      <c r="D5" s="444">
        <v>2018</v>
      </c>
      <c r="E5" s="444">
        <v>2019</v>
      </c>
      <c r="F5" s="444">
        <v>2020</v>
      </c>
      <c r="G5" s="436">
        <v>2021</v>
      </c>
      <c r="H5" s="436">
        <v>2022</v>
      </c>
      <c r="I5" s="454">
        <v>2023</v>
      </c>
      <c r="J5" s="440" t="s">
        <v>92</v>
      </c>
      <c r="K5" s="441"/>
      <c r="M5" s="452">
        <v>2016</v>
      </c>
      <c r="N5" s="436">
        <v>2017</v>
      </c>
      <c r="O5" s="436">
        <v>2018</v>
      </c>
      <c r="P5" s="436">
        <v>2019</v>
      </c>
      <c r="Q5" s="436">
        <v>2020</v>
      </c>
      <c r="R5" s="436">
        <v>2021</v>
      </c>
      <c r="S5" s="436">
        <v>2022</v>
      </c>
      <c r="T5" s="438">
        <v>2023</v>
      </c>
      <c r="U5" s="442" t="str">
        <f>J5</f>
        <v>janeiro - setembro</v>
      </c>
      <c r="V5" s="441"/>
      <c r="X5" s="446" t="s">
        <v>86</v>
      </c>
      <c r="Y5" s="447"/>
    </row>
    <row r="6" spans="1:25" ht="20.25" customHeight="1" thickBot="1" x14ac:dyDescent="0.3">
      <c r="A6" s="449"/>
      <c r="B6" s="451"/>
      <c r="C6" s="437"/>
      <c r="D6" s="445"/>
      <c r="E6" s="445"/>
      <c r="F6" s="445"/>
      <c r="G6" s="437"/>
      <c r="H6" s="437"/>
      <c r="I6" s="455"/>
      <c r="J6" s="276">
        <v>2023</v>
      </c>
      <c r="K6" s="275">
        <v>2024</v>
      </c>
      <c r="M6" s="453">
        <v>2016</v>
      </c>
      <c r="N6" s="437">
        <v>2017</v>
      </c>
      <c r="O6" s="443"/>
      <c r="P6" s="443"/>
      <c r="Q6" s="443"/>
      <c r="R6" s="443">
        <v>2018</v>
      </c>
      <c r="S6" s="443"/>
      <c r="T6" s="439"/>
      <c r="U6" s="304">
        <v>2023</v>
      </c>
      <c r="V6" s="275">
        <v>2024</v>
      </c>
      <c r="X6" s="303" t="s">
        <v>0</v>
      </c>
      <c r="Y6" s="302" t="s">
        <v>37</v>
      </c>
    </row>
    <row r="7" spans="1:25" ht="21.95" customHeight="1" x14ac:dyDescent="0.25">
      <c r="A7" s="273" t="s">
        <v>36</v>
      </c>
      <c r="B7" s="298">
        <v>73589682</v>
      </c>
      <c r="C7" s="297">
        <v>80208943</v>
      </c>
      <c r="D7" s="297">
        <v>81369316</v>
      </c>
      <c r="E7" s="297">
        <v>89195523</v>
      </c>
      <c r="F7" s="279">
        <v>49337611</v>
      </c>
      <c r="G7" s="297">
        <v>45824290</v>
      </c>
      <c r="H7" s="411">
        <v>76723900.303000137</v>
      </c>
      <c r="I7" s="295">
        <v>80072442.597999826</v>
      </c>
      <c r="J7" s="279">
        <v>59194279.104000032</v>
      </c>
      <c r="K7" s="295">
        <v>72364868.321000069</v>
      </c>
      <c r="M7" s="294">
        <f t="shared" ref="M7:S7" si="0">B7/B9</f>
        <v>0.28645210339566635</v>
      </c>
      <c r="N7" s="301">
        <f t="shared" si="0"/>
        <v>0.29996382809659872</v>
      </c>
      <c r="O7" s="301">
        <f t="shared" si="0"/>
        <v>0.30810715382130371</v>
      </c>
      <c r="P7" s="301">
        <f t="shared" si="0"/>
        <v>0.32051134028015688</v>
      </c>
      <c r="Q7" s="301">
        <f t="shared" si="0"/>
        <v>0.19586883260604279</v>
      </c>
      <c r="R7" s="301">
        <f t="shared" si="0"/>
        <v>0.17975275068334365</v>
      </c>
      <c r="S7" s="301">
        <f t="shared" si="0"/>
        <v>0.2730999173413366</v>
      </c>
      <c r="T7" s="301">
        <f t="shared" ref="T7" si="1">I7/I9</f>
        <v>0.28549308062455786</v>
      </c>
      <c r="U7" s="337">
        <f t="shared" ref="U7" si="2">J7/J9</f>
        <v>0.28738855048992684</v>
      </c>
      <c r="V7" s="339">
        <f t="shared" ref="V7" si="3">K7/K9</f>
        <v>0.33901436853375966</v>
      </c>
      <c r="X7" s="300">
        <f>(K7-J7)/J7</f>
        <v>0.22249767065936005</v>
      </c>
      <c r="Y7" s="299">
        <f>(V7-U7)*100</f>
        <v>5.1625818043832812</v>
      </c>
    </row>
    <row r="8" spans="1:25" ht="21.95" customHeight="1" thickBot="1" x14ac:dyDescent="0.3">
      <c r="A8" s="273" t="s">
        <v>35</v>
      </c>
      <c r="B8" s="298">
        <v>183310795</v>
      </c>
      <c r="C8" s="297">
        <v>187186441</v>
      </c>
      <c r="D8" s="312">
        <v>182724896</v>
      </c>
      <c r="E8" s="312">
        <v>189095794</v>
      </c>
      <c r="F8" s="279">
        <v>202553465</v>
      </c>
      <c r="G8" s="297">
        <v>209105272</v>
      </c>
      <c r="H8" s="411">
        <v>204213205.24400014</v>
      </c>
      <c r="I8" s="296">
        <v>200398251.9030005</v>
      </c>
      <c r="J8" s="279">
        <v>146778711.13200045</v>
      </c>
      <c r="K8" s="295">
        <v>141091772.57000053</v>
      </c>
      <c r="M8" s="294">
        <f t="shared" ref="M8:S8" si="4">B8/B9</f>
        <v>0.71354789660433371</v>
      </c>
      <c r="N8" s="293">
        <f t="shared" si="4"/>
        <v>0.70003617190340128</v>
      </c>
      <c r="O8" s="293">
        <f t="shared" si="4"/>
        <v>0.69189284617869629</v>
      </c>
      <c r="P8" s="293">
        <f t="shared" si="4"/>
        <v>0.67948865971984318</v>
      </c>
      <c r="Q8" s="293">
        <f t="shared" si="4"/>
        <v>0.80413116739395718</v>
      </c>
      <c r="R8" s="293">
        <f t="shared" si="4"/>
        <v>0.82024724931665638</v>
      </c>
      <c r="S8" s="293">
        <f t="shared" si="4"/>
        <v>0.72690008265866335</v>
      </c>
      <c r="T8" s="293">
        <f t="shared" ref="T8" si="5">I8/I9</f>
        <v>0.71450691937544208</v>
      </c>
      <c r="U8" s="338">
        <f t="shared" ref="U8" si="6">J8/J9</f>
        <v>0.71261144951007316</v>
      </c>
      <c r="V8" s="340">
        <f t="shared" ref="V8" si="7">K8/K9</f>
        <v>0.66098563146624034</v>
      </c>
      <c r="X8" s="291">
        <f>(K8-J8)/J8</f>
        <v>-3.87449822807448E-2</v>
      </c>
      <c r="Y8" s="290">
        <f>(V8-U8)*100</f>
        <v>-5.1625818043832812</v>
      </c>
    </row>
    <row r="9" spans="1:25" ht="21.95" customHeight="1" thickBot="1" x14ac:dyDescent="0.3">
      <c r="A9" s="267" t="s">
        <v>20</v>
      </c>
      <c r="B9" s="289">
        <f t="shared" ref="B9:I9" si="8">SUM(B7:B8)</f>
        <v>256900477</v>
      </c>
      <c r="C9" s="288">
        <f t="shared" si="8"/>
        <v>267395384</v>
      </c>
      <c r="D9" s="288">
        <f t="shared" si="8"/>
        <v>264094212</v>
      </c>
      <c r="E9" s="288">
        <f t="shared" si="8"/>
        <v>278291317</v>
      </c>
      <c r="F9" s="288">
        <f t="shared" si="8"/>
        <v>251891076</v>
      </c>
      <c r="G9" s="288">
        <f t="shared" si="8"/>
        <v>254929562</v>
      </c>
      <c r="H9" s="288">
        <f t="shared" si="8"/>
        <v>280937105.54700029</v>
      </c>
      <c r="I9" s="288">
        <f t="shared" si="8"/>
        <v>280470694.50100034</v>
      </c>
      <c r="J9" s="287">
        <v>205972990.23600048</v>
      </c>
      <c r="K9" s="286">
        <v>213456640.8910006</v>
      </c>
      <c r="M9" s="285">
        <f t="shared" ref="M9:V9" si="9">M7+M8</f>
        <v>1</v>
      </c>
      <c r="N9" s="284">
        <f t="shared" si="9"/>
        <v>1</v>
      </c>
      <c r="O9" s="284">
        <f t="shared" si="9"/>
        <v>1</v>
      </c>
      <c r="P9" s="284">
        <f t="shared" ref="P9:T9" si="10">P7+P8</f>
        <v>1</v>
      </c>
      <c r="Q9" s="284">
        <f t="shared" si="10"/>
        <v>1</v>
      </c>
      <c r="R9" s="284">
        <f t="shared" si="10"/>
        <v>1</v>
      </c>
      <c r="S9" s="284">
        <f t="shared" ref="S9" si="11">S7+S8</f>
        <v>1</v>
      </c>
      <c r="T9" s="284">
        <f t="shared" si="10"/>
        <v>1</v>
      </c>
      <c r="U9" s="283">
        <f t="shared" si="9"/>
        <v>1</v>
      </c>
      <c r="V9" s="282">
        <f t="shared" si="9"/>
        <v>1</v>
      </c>
      <c r="X9" s="281">
        <f>(K9-J9)/J9</f>
        <v>3.6333165073854957E-2</v>
      </c>
      <c r="Y9" s="280">
        <f>(V9-U9)*100</f>
        <v>0</v>
      </c>
    </row>
    <row r="11" spans="1:25" x14ac:dyDescent="0.25">
      <c r="I11" s="278"/>
      <c r="J11" s="279"/>
      <c r="K11" s="421"/>
    </row>
    <row r="12" spans="1:25" x14ac:dyDescent="0.25">
      <c r="A12" s="277" t="s">
        <v>22</v>
      </c>
      <c r="I12" s="278"/>
      <c r="K12" s="278"/>
      <c r="M12" s="277" t="s">
        <v>24</v>
      </c>
      <c r="X12" s="277" t="str">
        <f>X3</f>
        <v>VARIAÇÃO (JAN-SET)</v>
      </c>
    </row>
    <row r="13" spans="1:25" ht="15.75" thickBot="1" x14ac:dyDescent="0.3"/>
    <row r="14" spans="1:25" ht="20.25" customHeight="1" x14ac:dyDescent="0.25">
      <c r="A14" s="448" t="str">
        <f>A5</f>
        <v>CERTIFICADO + NÃO CERTIFICADO</v>
      </c>
      <c r="B14" s="450">
        <v>2016</v>
      </c>
      <c r="C14" s="436">
        <v>2017</v>
      </c>
      <c r="D14" s="436">
        <v>2018</v>
      </c>
      <c r="E14" s="436">
        <v>2019</v>
      </c>
      <c r="F14" s="444">
        <v>2020</v>
      </c>
      <c r="G14" s="436">
        <v>2021</v>
      </c>
      <c r="H14" s="436">
        <v>2022</v>
      </c>
      <c r="I14" s="454">
        <v>2023</v>
      </c>
      <c r="J14" s="440" t="str">
        <f>J5</f>
        <v>janeiro - setembro</v>
      </c>
      <c r="K14" s="441"/>
      <c r="M14" s="452">
        <v>2016</v>
      </c>
      <c r="N14" s="436">
        <v>2017</v>
      </c>
      <c r="O14" s="436">
        <v>2018</v>
      </c>
      <c r="P14" s="436">
        <v>2019</v>
      </c>
      <c r="Q14" s="436">
        <v>2020</v>
      </c>
      <c r="R14" s="436">
        <v>2021</v>
      </c>
      <c r="S14" s="436">
        <v>2022</v>
      </c>
      <c r="T14" s="438">
        <v>2023</v>
      </c>
      <c r="U14" s="442" t="str">
        <f>J5</f>
        <v>janeiro - setembro</v>
      </c>
      <c r="V14" s="441"/>
      <c r="X14" s="446" t="s">
        <v>86</v>
      </c>
      <c r="Y14" s="447"/>
    </row>
    <row r="15" spans="1:25" ht="20.25" customHeight="1" thickBot="1" x14ac:dyDescent="0.3">
      <c r="A15" s="449"/>
      <c r="B15" s="451"/>
      <c r="C15" s="437"/>
      <c r="D15" s="437"/>
      <c r="E15" s="437"/>
      <c r="F15" s="445"/>
      <c r="G15" s="437"/>
      <c r="H15" s="437"/>
      <c r="I15" s="455"/>
      <c r="J15" s="276">
        <v>2023</v>
      </c>
      <c r="K15" s="275">
        <v>2024</v>
      </c>
      <c r="M15" s="453">
        <v>2016</v>
      </c>
      <c r="N15" s="437">
        <v>2017</v>
      </c>
      <c r="O15" s="443"/>
      <c r="P15" s="443"/>
      <c r="Q15" s="443"/>
      <c r="R15" s="443">
        <v>2018</v>
      </c>
      <c r="S15" s="443"/>
      <c r="T15" s="439"/>
      <c r="U15" s="304">
        <f>J6</f>
        <v>2023</v>
      </c>
      <c r="V15" s="275">
        <f>K6</f>
        <v>2024</v>
      </c>
      <c r="X15" s="303" t="s">
        <v>1</v>
      </c>
      <c r="Y15" s="302" t="s">
        <v>37</v>
      </c>
    </row>
    <row r="16" spans="1:25" ht="21.95" customHeight="1" x14ac:dyDescent="0.25">
      <c r="A16" s="273" t="s">
        <v>36</v>
      </c>
      <c r="B16" s="298">
        <v>461075038</v>
      </c>
      <c r="C16" s="297">
        <v>517832642</v>
      </c>
      <c r="D16" s="297">
        <v>536653330</v>
      </c>
      <c r="E16" s="297">
        <v>588503011</v>
      </c>
      <c r="F16" s="297">
        <v>321477615</v>
      </c>
      <c r="G16" s="297">
        <v>309683341</v>
      </c>
      <c r="H16" s="411">
        <v>534893594.685</v>
      </c>
      <c r="I16" s="295">
        <v>577895082.23700166</v>
      </c>
      <c r="J16" s="279">
        <v>424268130.81300056</v>
      </c>
      <c r="K16" s="295">
        <v>580489820.98300016</v>
      </c>
      <c r="M16" s="294">
        <f t="shared" ref="M16:S16" si="12">B16/B18</f>
        <v>0.54434025397611374</v>
      </c>
      <c r="N16" s="301">
        <f t="shared" si="12"/>
        <v>0.55705795595681284</v>
      </c>
      <c r="O16" s="301">
        <f t="shared" si="12"/>
        <v>0.54996675470828416</v>
      </c>
      <c r="P16" s="301">
        <f t="shared" si="12"/>
        <v>0.55942020617632771</v>
      </c>
      <c r="Q16" s="301">
        <f t="shared" si="12"/>
        <v>0.39284264978580713</v>
      </c>
      <c r="R16" s="301">
        <f t="shared" si="12"/>
        <v>0.36527281285455232</v>
      </c>
      <c r="S16" s="301">
        <f t="shared" si="12"/>
        <v>0.49109728197977637</v>
      </c>
      <c r="T16" s="301">
        <f t="shared" ref="T16" si="13">I16/I18</f>
        <v>0.50506664665174983</v>
      </c>
      <c r="U16" s="278">
        <f>J16/J18</f>
        <v>0.51276793535719478</v>
      </c>
      <c r="V16" s="292">
        <f>K16/K18</f>
        <v>0.5896646663130477</v>
      </c>
      <c r="X16" s="300">
        <f>(K16-J16)/J16</f>
        <v>0.36821452950199435</v>
      </c>
      <c r="Y16" s="299">
        <f>(V16-U16)*100</f>
        <v>7.6896730955852917</v>
      </c>
    </row>
    <row r="17" spans="1:25" ht="21.95" customHeight="1" thickBot="1" x14ac:dyDescent="0.3">
      <c r="A17" s="273" t="s">
        <v>35</v>
      </c>
      <c r="B17" s="298">
        <v>385959578</v>
      </c>
      <c r="C17" s="297">
        <v>411695488</v>
      </c>
      <c r="D17" s="297">
        <v>439138980</v>
      </c>
      <c r="E17" s="297">
        <v>463484394</v>
      </c>
      <c r="F17" s="297">
        <v>496859231</v>
      </c>
      <c r="G17" s="297">
        <v>538130485</v>
      </c>
      <c r="H17" s="411">
        <v>554286928.83300054</v>
      </c>
      <c r="I17" s="296">
        <v>566300611.67400026</v>
      </c>
      <c r="J17" s="279">
        <v>403139555.1169998</v>
      </c>
      <c r="K17" s="295">
        <v>403950750.32100135</v>
      </c>
      <c r="M17" s="294">
        <f t="shared" ref="M17:S17" si="14">B17/B18</f>
        <v>0.4556597460238862</v>
      </c>
      <c r="N17" s="293">
        <f t="shared" si="14"/>
        <v>0.4428810168014139</v>
      </c>
      <c r="O17" s="293">
        <f t="shared" si="14"/>
        <v>0.45003324529171579</v>
      </c>
      <c r="P17" s="293">
        <f t="shared" si="14"/>
        <v>0.44057979382367224</v>
      </c>
      <c r="Q17" s="293">
        <f t="shared" si="14"/>
        <v>0.60715735021419281</v>
      </c>
      <c r="R17" s="293">
        <f t="shared" si="14"/>
        <v>0.63472718714544762</v>
      </c>
      <c r="S17" s="293">
        <f t="shared" si="14"/>
        <v>0.50890271802022358</v>
      </c>
      <c r="T17" s="293">
        <f t="shared" ref="T17" si="15">I17/I18</f>
        <v>0.49493335334825023</v>
      </c>
      <c r="U17" s="278">
        <f>J17/J18</f>
        <v>0.48723206464280522</v>
      </c>
      <c r="V17" s="292">
        <f>K17/K18</f>
        <v>0.41033533368695219</v>
      </c>
      <c r="X17" s="291">
        <f>(K17-J17)/J17</f>
        <v>2.0121945209919168E-3</v>
      </c>
      <c r="Y17" s="290">
        <f>(V17-U17)*100</f>
        <v>-7.6896730955853032</v>
      </c>
    </row>
    <row r="18" spans="1:25" ht="21.95" customHeight="1" thickBot="1" x14ac:dyDescent="0.3">
      <c r="A18" s="267" t="s">
        <v>20</v>
      </c>
      <c r="B18" s="289">
        <f>B16+B17</f>
        <v>847034616</v>
      </c>
      <c r="C18" s="288">
        <v>929584860</v>
      </c>
      <c r="D18" s="288">
        <f t="shared" ref="D18:I18" si="16">SUM(D16:D17)</f>
        <v>975792310</v>
      </c>
      <c r="E18" s="288">
        <f t="shared" si="16"/>
        <v>1051987405</v>
      </c>
      <c r="F18" s="288">
        <f t="shared" si="16"/>
        <v>818336846</v>
      </c>
      <c r="G18" s="288">
        <f t="shared" si="16"/>
        <v>847813826</v>
      </c>
      <c r="H18" s="288">
        <f t="shared" si="16"/>
        <v>1089180523.5180006</v>
      </c>
      <c r="I18" s="288">
        <f t="shared" si="16"/>
        <v>1144195693.9110019</v>
      </c>
      <c r="J18" s="287">
        <v>827407685.93000031</v>
      </c>
      <c r="K18" s="286">
        <v>984440571.30400157</v>
      </c>
      <c r="M18" s="285">
        <f t="shared" ref="M18:V18" si="17">M16+M17</f>
        <v>1</v>
      </c>
      <c r="N18" s="284">
        <f t="shared" si="17"/>
        <v>0.99993897275822674</v>
      </c>
      <c r="O18" s="284">
        <f t="shared" si="17"/>
        <v>1</v>
      </c>
      <c r="P18" s="284">
        <f t="shared" ref="P18:T18" si="18">P16+P17</f>
        <v>1</v>
      </c>
      <c r="Q18" s="284">
        <f t="shared" si="18"/>
        <v>1</v>
      </c>
      <c r="R18" s="284">
        <f t="shared" si="18"/>
        <v>1</v>
      </c>
      <c r="S18" s="284">
        <f t="shared" ref="S18" si="19">S16+S17</f>
        <v>1</v>
      </c>
      <c r="T18" s="284">
        <f t="shared" si="18"/>
        <v>1</v>
      </c>
      <c r="U18" s="283">
        <f t="shared" si="17"/>
        <v>1</v>
      </c>
      <c r="V18" s="282">
        <f t="shared" si="17"/>
        <v>0.99999999999999989</v>
      </c>
      <c r="X18" s="281">
        <f>(K18-J18)/J18</f>
        <v>0.18978900975218455</v>
      </c>
      <c r="Y18" s="280">
        <f>(V18-U18)*100</f>
        <v>-1.1102230246251565E-14</v>
      </c>
    </row>
    <row r="20" spans="1:25" x14ac:dyDescent="0.25">
      <c r="I20" s="278"/>
      <c r="J20" s="279"/>
      <c r="K20" s="421"/>
    </row>
    <row r="21" spans="1:25" x14ac:dyDescent="0.25">
      <c r="A21" s="277" t="s">
        <v>26</v>
      </c>
      <c r="I21" s="278"/>
      <c r="K21" s="278"/>
      <c r="M21" s="277" t="str">
        <f>X3</f>
        <v>VARIAÇÃO (JAN-SET)</v>
      </c>
    </row>
    <row r="22" spans="1:25" ht="15.75" thickBot="1" x14ac:dyDescent="0.3"/>
    <row r="23" spans="1:25" ht="20.25" customHeight="1" x14ac:dyDescent="0.25">
      <c r="A23" s="448" t="str">
        <f>A5</f>
        <v>CERTIFICADO + NÃO CERTIFICADO</v>
      </c>
      <c r="B23" s="450">
        <v>2016</v>
      </c>
      <c r="C23" s="436">
        <v>2017</v>
      </c>
      <c r="D23" s="436">
        <v>2018</v>
      </c>
      <c r="E23" s="436">
        <v>2019</v>
      </c>
      <c r="F23" s="436">
        <v>2020</v>
      </c>
      <c r="G23" s="436">
        <v>2021</v>
      </c>
      <c r="H23" s="436">
        <v>2022</v>
      </c>
      <c r="I23" s="454">
        <v>2023</v>
      </c>
      <c r="J23" s="440" t="str">
        <f>J5</f>
        <v>janeiro - setembro</v>
      </c>
      <c r="K23" s="441"/>
      <c r="M23" s="456" t="s">
        <v>87</v>
      </c>
    </row>
    <row r="24" spans="1:25" ht="20.25" customHeight="1" thickBot="1" x14ac:dyDescent="0.3">
      <c r="A24" s="449"/>
      <c r="B24" s="451"/>
      <c r="C24" s="437"/>
      <c r="D24" s="437"/>
      <c r="E24" s="437"/>
      <c r="F24" s="437"/>
      <c r="G24" s="437"/>
      <c r="H24" s="437"/>
      <c r="I24" s="455"/>
      <c r="J24" s="276">
        <v>2023</v>
      </c>
      <c r="K24" s="275">
        <v>2024</v>
      </c>
      <c r="M24" s="457"/>
    </row>
    <row r="25" spans="1:25" ht="21.95" customHeight="1" x14ac:dyDescent="0.25">
      <c r="A25" s="273" t="s">
        <v>36</v>
      </c>
      <c r="B25" s="272">
        <f t="shared" ref="B25:K27" si="20">B16/B7</f>
        <v>6.2654848542489967</v>
      </c>
      <c r="C25" s="271">
        <f t="shared" si="20"/>
        <v>6.4560462042243847</v>
      </c>
      <c r="D25" s="271">
        <f t="shared" si="20"/>
        <v>6.5952788640868016</v>
      </c>
      <c r="E25" s="271">
        <f t="shared" ref="E25:I25" si="21">E16/E7</f>
        <v>6.5978985402664216</v>
      </c>
      <c r="F25" s="271">
        <f t="shared" si="21"/>
        <v>6.5158731540527972</v>
      </c>
      <c r="G25" s="271">
        <f t="shared" si="21"/>
        <v>6.7580608668459456</v>
      </c>
      <c r="H25" s="271">
        <f t="shared" ref="H25" si="22">H16/H7</f>
        <v>6.9716684445470509</v>
      </c>
      <c r="I25" s="271">
        <f t="shared" si="21"/>
        <v>7.2171531613978415</v>
      </c>
      <c r="J25" s="270">
        <f t="shared" si="20"/>
        <v>7.1673840316154944</v>
      </c>
      <c r="K25" s="269">
        <f t="shared" si="20"/>
        <v>8.0217076939604368</v>
      </c>
      <c r="M25" s="274">
        <f>(K25-J25)/J25</f>
        <v>0.11919602166934284</v>
      </c>
    </row>
    <row r="26" spans="1:25" ht="21.95" customHeight="1" thickBot="1" x14ac:dyDescent="0.3">
      <c r="A26" s="273" t="s">
        <v>35</v>
      </c>
      <c r="B26" s="272">
        <f t="shared" si="20"/>
        <v>2.1054929034593952</v>
      </c>
      <c r="C26" s="271">
        <f t="shared" si="20"/>
        <v>2.1993873370347377</v>
      </c>
      <c r="D26" s="271">
        <f t="shared" si="20"/>
        <v>2.4032794086253029</v>
      </c>
      <c r="E26" s="271">
        <f t="shared" ref="E26:I26" si="23">E17/E8</f>
        <v>2.4510560716120424</v>
      </c>
      <c r="F26" s="271">
        <f t="shared" si="23"/>
        <v>2.4529781852904859</v>
      </c>
      <c r="G26" s="271">
        <f t="shared" si="23"/>
        <v>2.5734907582817903</v>
      </c>
      <c r="H26" s="271">
        <f t="shared" ref="H26" si="24">H17/H8</f>
        <v>2.7142560549437618</v>
      </c>
      <c r="I26" s="271">
        <f t="shared" si="23"/>
        <v>2.8258760058850654</v>
      </c>
      <c r="J26" s="270">
        <f t="shared" si="20"/>
        <v>2.7465805634064324</v>
      </c>
      <c r="K26" s="269">
        <f t="shared" si="20"/>
        <v>2.8630354765766897</v>
      </c>
      <c r="M26" s="268">
        <f>(K26-J26)/J26</f>
        <v>4.2399962601433631E-2</v>
      </c>
    </row>
    <row r="27" spans="1:25" ht="21.95" customHeight="1" thickBot="1" x14ac:dyDescent="0.3">
      <c r="A27" s="267" t="s">
        <v>20</v>
      </c>
      <c r="B27" s="265">
        <f t="shared" si="20"/>
        <v>3.2971313478721176</v>
      </c>
      <c r="C27" s="266">
        <f t="shared" si="20"/>
        <v>3.4764431834769445</v>
      </c>
      <c r="D27" s="266">
        <f t="shared" si="20"/>
        <v>3.6948644296680007</v>
      </c>
      <c r="E27" s="266">
        <f t="shared" ref="E27:I27" si="25">E18/E9</f>
        <v>3.7801661091711316</v>
      </c>
      <c r="F27" s="266">
        <f t="shared" si="25"/>
        <v>3.2487726798229248</v>
      </c>
      <c r="G27" s="266">
        <f t="shared" si="25"/>
        <v>3.3256787457234953</v>
      </c>
      <c r="H27" s="266">
        <f t="shared" ref="H27" si="26">H18/H9</f>
        <v>3.8769550266324027</v>
      </c>
      <c r="I27" s="266">
        <f t="shared" si="25"/>
        <v>4.0795552488886537</v>
      </c>
      <c r="J27" s="265">
        <f t="shared" si="20"/>
        <v>4.0170688641358758</v>
      </c>
      <c r="K27" s="264">
        <f t="shared" si="20"/>
        <v>4.6118994808256906</v>
      </c>
      <c r="M27" s="263">
        <f>(K27-J27)/J27</f>
        <v>0.14807578281777117</v>
      </c>
    </row>
    <row r="29" spans="1:25" ht="15.75" x14ac:dyDescent="0.25">
      <c r="A29" s="262" t="s">
        <v>38</v>
      </c>
    </row>
    <row r="30" spans="1:25" x14ac:dyDescent="0.25">
      <c r="I30" s="278">
        <f>(I26-H26)/H26</f>
        <v>4.1123589183120132E-2</v>
      </c>
    </row>
    <row r="31" spans="1:25" x14ac:dyDescent="0.25">
      <c r="I31" s="278"/>
    </row>
  </sheetData>
  <mergeCells count="51">
    <mergeCell ref="B14:B15"/>
    <mergeCell ref="C14:C15"/>
    <mergeCell ref="G14:G15"/>
    <mergeCell ref="M14:M15"/>
    <mergeCell ref="A23:A24"/>
    <mergeCell ref="A14:A15"/>
    <mergeCell ref="B23:B24"/>
    <mergeCell ref="C23:C24"/>
    <mergeCell ref="G23:G24"/>
    <mergeCell ref="J14:K14"/>
    <mergeCell ref="D14:D15"/>
    <mergeCell ref="D23:D24"/>
    <mergeCell ref="J23:K23"/>
    <mergeCell ref="M23:M24"/>
    <mergeCell ref="I23:I24"/>
    <mergeCell ref="I14:I15"/>
    <mergeCell ref="A5:A6"/>
    <mergeCell ref="X5:Y5"/>
    <mergeCell ref="B5:B6"/>
    <mergeCell ref="C5:C6"/>
    <mergeCell ref="G5:G6"/>
    <mergeCell ref="M5:M6"/>
    <mergeCell ref="N5:N6"/>
    <mergeCell ref="R5:R6"/>
    <mergeCell ref="T5:T6"/>
    <mergeCell ref="D5:D6"/>
    <mergeCell ref="I5:I6"/>
    <mergeCell ref="E5:E6"/>
    <mergeCell ref="F5:F6"/>
    <mergeCell ref="Q5:Q6"/>
    <mergeCell ref="X14:Y14"/>
    <mergeCell ref="U14:V14"/>
    <mergeCell ref="N14:N15"/>
    <mergeCell ref="R14:R15"/>
    <mergeCell ref="O14:O15"/>
    <mergeCell ref="P14:P15"/>
    <mergeCell ref="Q14:Q15"/>
    <mergeCell ref="E23:E24"/>
    <mergeCell ref="E14:E15"/>
    <mergeCell ref="T14:T15"/>
    <mergeCell ref="J5:K5"/>
    <mergeCell ref="U5:V5"/>
    <mergeCell ref="O5:O6"/>
    <mergeCell ref="P5:P6"/>
    <mergeCell ref="F14:F15"/>
    <mergeCell ref="F23:F24"/>
    <mergeCell ref="H5:H6"/>
    <mergeCell ref="H14:H15"/>
    <mergeCell ref="H23:H24"/>
    <mergeCell ref="S5:S6"/>
    <mergeCell ref="S14:S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Y31"/>
  <sheetViews>
    <sheetView showGridLines="0" topLeftCell="A17" workbookViewId="0">
      <selection activeCell="I30" sqref="I30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41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">
        <v>94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79" t="s">
        <v>40</v>
      </c>
      <c r="B5" s="481">
        <v>2016</v>
      </c>
      <c r="C5" s="460">
        <v>2017</v>
      </c>
      <c r="D5" s="460">
        <v>2018</v>
      </c>
      <c r="E5" s="475">
        <v>2019</v>
      </c>
      <c r="F5" s="475">
        <v>2020</v>
      </c>
      <c r="G5" s="471">
        <v>2021</v>
      </c>
      <c r="H5" s="477">
        <v>2022</v>
      </c>
      <c r="I5" s="464">
        <v>2023</v>
      </c>
      <c r="J5" s="466" t="s">
        <v>92</v>
      </c>
      <c r="K5" s="467"/>
      <c r="M5" s="458">
        <v>2016</v>
      </c>
      <c r="N5" s="460">
        <v>2017</v>
      </c>
      <c r="O5" s="460">
        <v>2018</v>
      </c>
      <c r="P5" s="460">
        <v>2019</v>
      </c>
      <c r="Q5" s="460">
        <v>2020</v>
      </c>
      <c r="R5" s="460">
        <v>2021</v>
      </c>
      <c r="S5" s="460">
        <v>2022</v>
      </c>
      <c r="T5" s="471">
        <v>2023</v>
      </c>
      <c r="U5" s="466" t="str">
        <f>J5</f>
        <v>janeiro - setembro</v>
      </c>
      <c r="V5" s="467"/>
      <c r="X5" s="469" t="s">
        <v>86</v>
      </c>
      <c r="Y5" s="470"/>
    </row>
    <row r="6" spans="1:25" ht="20.25" customHeight="1" thickBot="1" x14ac:dyDescent="0.3">
      <c r="A6" s="480"/>
      <c r="B6" s="482"/>
      <c r="C6" s="461"/>
      <c r="D6" s="461"/>
      <c r="E6" s="476"/>
      <c r="F6" s="476"/>
      <c r="G6" s="472"/>
      <c r="H6" s="478"/>
      <c r="I6" s="465"/>
      <c r="J6" s="166">
        <v>2023</v>
      </c>
      <c r="K6" s="168">
        <v>2024</v>
      </c>
      <c r="M6" s="459">
        <v>2016</v>
      </c>
      <c r="N6" s="461">
        <v>2017</v>
      </c>
      <c r="O6" s="468">
        <v>2018</v>
      </c>
      <c r="P6" s="468"/>
      <c r="Q6" s="468"/>
      <c r="R6" s="461"/>
      <c r="S6" s="461"/>
      <c r="T6" s="472"/>
      <c r="U6" s="166">
        <f>J6</f>
        <v>2023</v>
      </c>
      <c r="V6" s="168">
        <f>K6</f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25537692</v>
      </c>
      <c r="C7" s="11">
        <v>27705328</v>
      </c>
      <c r="D7" s="11">
        <v>29031670</v>
      </c>
      <c r="E7" s="35">
        <v>33762788</v>
      </c>
      <c r="F7" s="35">
        <v>17865066</v>
      </c>
      <c r="G7" s="12">
        <v>17612451</v>
      </c>
      <c r="H7" s="12">
        <v>27163985.952000022</v>
      </c>
      <c r="I7" s="12">
        <v>28062150.256000016</v>
      </c>
      <c r="J7" s="2">
        <v>20685557.90499999</v>
      </c>
      <c r="K7" s="12">
        <v>26968215.410000004</v>
      </c>
      <c r="M7" s="77">
        <f t="shared" ref="M7:V7" si="0">B7/B9</f>
        <v>0.23271684344599755</v>
      </c>
      <c r="N7" s="79">
        <f t="shared" si="0"/>
        <v>0.24656824321214252</v>
      </c>
      <c r="O7" s="79">
        <f t="shared" si="0"/>
        <v>0.25222148036092201</v>
      </c>
      <c r="P7" s="79">
        <f t="shared" si="0"/>
        <v>0.27096717703566242</v>
      </c>
      <c r="Q7" s="79">
        <f t="shared" si="0"/>
        <v>0.15893815222896746</v>
      </c>
      <c r="R7" s="79">
        <f t="shared" si="0"/>
        <v>0.14964701474085609</v>
      </c>
      <c r="S7" s="79">
        <f t="shared" si="0"/>
        <v>0.21782031480493813</v>
      </c>
      <c r="T7" s="19">
        <f t="shared" si="0"/>
        <v>0.22664045680610831</v>
      </c>
      <c r="U7" s="172">
        <f t="shared" si="0"/>
        <v>0.23093929480606182</v>
      </c>
      <c r="V7" s="19">
        <f t="shared" si="0"/>
        <v>0.28302149902384094</v>
      </c>
      <c r="X7" s="45">
        <f>(K7-J7)/J7</f>
        <v>0.30372192685609933</v>
      </c>
      <c r="Y7" s="81">
        <f>(V7-U7)*100</f>
        <v>5.208220421777912</v>
      </c>
    </row>
    <row r="8" spans="1:25" ht="21.95" customHeight="1" thickBot="1" x14ac:dyDescent="0.3">
      <c r="A8" s="24" t="s">
        <v>35</v>
      </c>
      <c r="B8" s="76">
        <v>84199496</v>
      </c>
      <c r="C8" s="11">
        <v>84658404</v>
      </c>
      <c r="D8" s="11">
        <v>86072206</v>
      </c>
      <c r="E8" s="35">
        <v>90838237</v>
      </c>
      <c r="F8" s="35">
        <v>94537562</v>
      </c>
      <c r="G8" s="43">
        <v>100080849</v>
      </c>
      <c r="H8" s="43">
        <v>97544244.206999809</v>
      </c>
      <c r="I8" s="43">
        <v>95755771.095999748</v>
      </c>
      <c r="J8" s="2">
        <v>68885850.556999981</v>
      </c>
      <c r="K8" s="12">
        <v>68318593.199999899</v>
      </c>
      <c r="M8" s="77">
        <f t="shared" ref="M8:V8" si="1">B8/B9</f>
        <v>0.76728315655400248</v>
      </c>
      <c r="N8" s="80">
        <f t="shared" si="1"/>
        <v>0.75343175678785745</v>
      </c>
      <c r="O8" s="80">
        <f t="shared" si="1"/>
        <v>0.74777851963907804</v>
      </c>
      <c r="P8" s="80">
        <f t="shared" si="1"/>
        <v>0.72903282296433758</v>
      </c>
      <c r="Q8" s="80">
        <f t="shared" si="1"/>
        <v>0.84106184777103254</v>
      </c>
      <c r="R8" s="80">
        <f t="shared" si="1"/>
        <v>0.85035298525914393</v>
      </c>
      <c r="S8" s="80">
        <f t="shared" si="1"/>
        <v>0.78217968519506187</v>
      </c>
      <c r="T8" s="94">
        <f t="shared" si="1"/>
        <v>0.77335954319389177</v>
      </c>
      <c r="U8" s="172">
        <f t="shared" si="1"/>
        <v>0.76906070519393821</v>
      </c>
      <c r="V8" s="19">
        <f t="shared" si="1"/>
        <v>0.71697850097615912</v>
      </c>
      <c r="X8" s="92">
        <f t="shared" ref="X8:X9" si="2">(K8-J8)/J8</f>
        <v>-8.234744180602117E-3</v>
      </c>
      <c r="Y8" s="82">
        <f t="shared" ref="Y8:Y9" si="3">(V8-U8)*100</f>
        <v>-5.2082204217779093</v>
      </c>
    </row>
    <row r="9" spans="1:25" ht="21.95" customHeight="1" thickBot="1" x14ac:dyDescent="0.3">
      <c r="A9" s="74" t="s">
        <v>20</v>
      </c>
      <c r="B9" s="83">
        <f>B7+B8</f>
        <v>109737188</v>
      </c>
      <c r="C9" s="84">
        <f t="shared" ref="C9:I9" si="4">C7+C8</f>
        <v>112363732</v>
      </c>
      <c r="D9" s="84">
        <f t="shared" si="4"/>
        <v>115103876</v>
      </c>
      <c r="E9" s="84">
        <f t="shared" si="4"/>
        <v>124601025</v>
      </c>
      <c r="F9" s="84">
        <f t="shared" si="4"/>
        <v>112402628</v>
      </c>
      <c r="G9" s="84">
        <f t="shared" si="4"/>
        <v>117693300</v>
      </c>
      <c r="H9" s="84">
        <f t="shared" si="4"/>
        <v>124708230.15899983</v>
      </c>
      <c r="I9" s="167">
        <f t="shared" si="4"/>
        <v>123817921.35199976</v>
      </c>
      <c r="J9" s="190">
        <f>J7+J8</f>
        <v>89571408.461999968</v>
      </c>
      <c r="K9" s="84">
        <f>K7+K8</f>
        <v>95286808.609999895</v>
      </c>
      <c r="M9" s="89">
        <f>M7+M8</f>
        <v>1</v>
      </c>
      <c r="N9" s="85">
        <f t="shared" ref="N9" si="5">N7+N8</f>
        <v>1</v>
      </c>
      <c r="O9" s="85">
        <f t="shared" ref="O9:V9" si="6">O7+O8</f>
        <v>1</v>
      </c>
      <c r="P9" s="85">
        <f t="shared" si="6"/>
        <v>1</v>
      </c>
      <c r="Q9" s="85">
        <f t="shared" ref="Q9" si="7">Q7+Q8</f>
        <v>1</v>
      </c>
      <c r="R9" s="85">
        <f t="shared" si="6"/>
        <v>1</v>
      </c>
      <c r="S9" s="85">
        <f t="shared" ref="S9" si="8">S7+S8</f>
        <v>1</v>
      </c>
      <c r="T9" s="174">
        <f t="shared" si="6"/>
        <v>1</v>
      </c>
      <c r="U9" s="176">
        <f t="shared" si="6"/>
        <v>1</v>
      </c>
      <c r="V9" s="177">
        <f t="shared" si="6"/>
        <v>1</v>
      </c>
      <c r="X9" s="93">
        <f t="shared" si="2"/>
        <v>6.3808309438660282E-2</v>
      </c>
      <c r="Y9" s="86">
        <f t="shared" si="3"/>
        <v>0</v>
      </c>
    </row>
    <row r="12" spans="1:25" x14ac:dyDescent="0.25">
      <c r="A12" s="1" t="s">
        <v>22</v>
      </c>
      <c r="M12" s="1" t="s">
        <v>24</v>
      </c>
      <c r="X12" s="1" t="str">
        <f>X3</f>
        <v>VARIAÇÃO (JAN.-SET)</v>
      </c>
    </row>
    <row r="13" spans="1:25" ht="15.75" thickBot="1" x14ac:dyDescent="0.3"/>
    <row r="14" spans="1:25" ht="20.25" customHeight="1" x14ac:dyDescent="0.25">
      <c r="A14" s="479" t="s">
        <v>40</v>
      </c>
      <c r="B14" s="481">
        <v>2016</v>
      </c>
      <c r="C14" s="460">
        <v>2017</v>
      </c>
      <c r="D14" s="460">
        <v>2018</v>
      </c>
      <c r="E14" s="460">
        <v>2019</v>
      </c>
      <c r="F14" s="460">
        <v>2020</v>
      </c>
      <c r="G14" s="471">
        <v>2021</v>
      </c>
      <c r="H14" s="462">
        <v>2022</v>
      </c>
      <c r="I14" s="471">
        <v>2023</v>
      </c>
      <c r="J14" s="466" t="str">
        <f>J5</f>
        <v>janeiro - setembro</v>
      </c>
      <c r="K14" s="467"/>
      <c r="M14" s="458">
        <v>2016</v>
      </c>
      <c r="N14" s="460">
        <v>2017</v>
      </c>
      <c r="O14" s="460">
        <v>2018</v>
      </c>
      <c r="P14" s="460">
        <v>2019</v>
      </c>
      <c r="Q14" s="460">
        <v>2020</v>
      </c>
      <c r="R14" s="460">
        <v>2021</v>
      </c>
      <c r="S14" s="460">
        <v>2022</v>
      </c>
      <c r="T14" s="471">
        <v>2023</v>
      </c>
      <c r="U14" s="466" t="str">
        <f>J5</f>
        <v>janeiro - setembro</v>
      </c>
      <c r="V14" s="467"/>
      <c r="X14" s="469" t="s">
        <v>86</v>
      </c>
      <c r="Y14" s="470"/>
    </row>
    <row r="15" spans="1:25" ht="20.25" customHeight="1" thickBot="1" x14ac:dyDescent="0.3">
      <c r="A15" s="480"/>
      <c r="B15" s="482"/>
      <c r="C15" s="461"/>
      <c r="D15" s="461"/>
      <c r="E15" s="461"/>
      <c r="F15" s="461"/>
      <c r="G15" s="472"/>
      <c r="H15" s="463"/>
      <c r="I15" s="472"/>
      <c r="J15" s="166">
        <v>2023</v>
      </c>
      <c r="K15" s="168">
        <v>2024</v>
      </c>
      <c r="M15" s="459">
        <v>2016</v>
      </c>
      <c r="N15" s="461">
        <v>2017</v>
      </c>
      <c r="O15" s="461">
        <v>2018</v>
      </c>
      <c r="P15" s="461"/>
      <c r="Q15" s="461"/>
      <c r="R15" s="461"/>
      <c r="S15" s="461"/>
      <c r="T15" s="472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251533440</v>
      </c>
      <c r="C16" s="11">
        <v>288451381</v>
      </c>
      <c r="D16" s="11">
        <v>313935903</v>
      </c>
      <c r="E16" s="35">
        <v>351270523</v>
      </c>
      <c r="F16" s="35">
        <v>187039709</v>
      </c>
      <c r="G16" s="12">
        <v>187635137</v>
      </c>
      <c r="H16" s="12">
        <v>307927915.57000041</v>
      </c>
      <c r="I16" s="12">
        <v>339244144.77200079</v>
      </c>
      <c r="J16" s="2">
        <v>247945399.17700022</v>
      </c>
      <c r="K16" s="12">
        <v>365863670.20400012</v>
      </c>
      <c r="M16" s="77">
        <f t="shared" ref="M16:V16" si="9">B16/B18</f>
        <v>0.4818555329437525</v>
      </c>
      <c r="N16" s="79">
        <f t="shared" si="9"/>
        <v>0.49928544278146808</v>
      </c>
      <c r="O16" s="18">
        <f t="shared" si="9"/>
        <v>0.50362194392127435</v>
      </c>
      <c r="P16" s="18">
        <f t="shared" si="9"/>
        <v>0.51390179005711611</v>
      </c>
      <c r="Q16" s="18">
        <f t="shared" si="9"/>
        <v>0.34665918340814211</v>
      </c>
      <c r="R16" s="18">
        <f t="shared" si="9"/>
        <v>0.32355607042148976</v>
      </c>
      <c r="S16" s="18">
        <f t="shared" si="9"/>
        <v>0.43331230140335925</v>
      </c>
      <c r="T16" s="19">
        <f t="shared" si="9"/>
        <v>0.45154091991729978</v>
      </c>
      <c r="U16" s="172">
        <f t="shared" si="9"/>
        <v>0.46251109960195758</v>
      </c>
      <c r="V16" s="19">
        <f t="shared" si="9"/>
        <v>0.55267608415962366</v>
      </c>
      <c r="X16" s="45">
        <f>(K16-J16)/J16</f>
        <v>0.47558160554058854</v>
      </c>
      <c r="Y16" s="81">
        <f>(V16-U16)*100</f>
        <v>9.0164984557666088</v>
      </c>
    </row>
    <row r="17" spans="1:25" ht="21.95" customHeight="1" thickBot="1" x14ac:dyDescent="0.3">
      <c r="A17" s="24" t="s">
        <v>35</v>
      </c>
      <c r="B17" s="76">
        <v>270476629</v>
      </c>
      <c r="C17" s="11">
        <v>289277021</v>
      </c>
      <c r="D17" s="11">
        <v>309420380</v>
      </c>
      <c r="E17" s="35">
        <v>332265767</v>
      </c>
      <c r="F17" s="35">
        <v>352509560</v>
      </c>
      <c r="G17" s="43">
        <v>392280229</v>
      </c>
      <c r="H17" s="43">
        <v>402709457.45800018</v>
      </c>
      <c r="I17" s="43">
        <v>412059070.08200115</v>
      </c>
      <c r="J17" s="2">
        <v>288139895.62000012</v>
      </c>
      <c r="K17" s="12">
        <v>296122040.21500099</v>
      </c>
      <c r="M17" s="77">
        <f t="shared" ref="M17:V17" si="10">B17/B18</f>
        <v>0.5181444670562475</v>
      </c>
      <c r="N17" s="80">
        <f t="shared" si="10"/>
        <v>0.50071455721853186</v>
      </c>
      <c r="O17" s="80">
        <f t="shared" si="10"/>
        <v>0.4963780560787257</v>
      </c>
      <c r="P17" s="80">
        <f t="shared" si="10"/>
        <v>0.48609820994288394</v>
      </c>
      <c r="Q17" s="80">
        <f t="shared" si="10"/>
        <v>0.65334081659185794</v>
      </c>
      <c r="R17" s="80">
        <f t="shared" si="10"/>
        <v>0.67644392957851029</v>
      </c>
      <c r="S17" s="80">
        <f t="shared" si="10"/>
        <v>0.56668769859664081</v>
      </c>
      <c r="T17" s="94">
        <f t="shared" si="10"/>
        <v>0.54845908008270017</v>
      </c>
      <c r="U17" s="172">
        <f t="shared" si="10"/>
        <v>0.53748890039804242</v>
      </c>
      <c r="V17" s="19">
        <f t="shared" si="10"/>
        <v>0.44732391584037634</v>
      </c>
      <c r="X17" s="92">
        <f t="shared" ref="X17:X18" si="11">(K17-J17)/J17</f>
        <v>2.7702323476675866E-2</v>
      </c>
      <c r="Y17" s="82">
        <f t="shared" ref="Y17:Y18" si="12">(V17-U17)*100</f>
        <v>-9.0164984557666088</v>
      </c>
    </row>
    <row r="18" spans="1:25" ht="21.95" customHeight="1" thickBot="1" x14ac:dyDescent="0.3">
      <c r="A18" s="74" t="s">
        <v>20</v>
      </c>
      <c r="B18" s="83">
        <f t="shared" ref="B18:K18" si="13">B16+B17</f>
        <v>522010069</v>
      </c>
      <c r="C18" s="84">
        <f t="shared" si="13"/>
        <v>577728402</v>
      </c>
      <c r="D18" s="84">
        <f t="shared" si="13"/>
        <v>623356283</v>
      </c>
      <c r="E18" s="84">
        <f t="shared" si="13"/>
        <v>683536290</v>
      </c>
      <c r="F18" s="84">
        <f t="shared" si="13"/>
        <v>539549269</v>
      </c>
      <c r="G18" s="84">
        <f t="shared" si="13"/>
        <v>579915366</v>
      </c>
      <c r="H18" s="84">
        <f t="shared" si="13"/>
        <v>710637373.02800059</v>
      </c>
      <c r="I18" s="167">
        <f t="shared" si="13"/>
        <v>751303214.854002</v>
      </c>
      <c r="J18" s="84">
        <f t="shared" si="13"/>
        <v>536085294.79700035</v>
      </c>
      <c r="K18" s="84">
        <f t="shared" si="13"/>
        <v>661985710.4190011</v>
      </c>
      <c r="M18" s="89">
        <f>M16+M17</f>
        <v>1</v>
      </c>
      <c r="N18" s="85">
        <f t="shared" ref="N18" si="14">N16+N17</f>
        <v>1</v>
      </c>
      <c r="O18" s="88">
        <f>O16+O17</f>
        <v>1</v>
      </c>
      <c r="P18" s="88">
        <f>P16+P17</f>
        <v>1</v>
      </c>
      <c r="Q18" s="88">
        <f t="shared" ref="Q18:R18" si="15">Q16+Q17</f>
        <v>1</v>
      </c>
      <c r="R18" s="88">
        <f t="shared" si="15"/>
        <v>1</v>
      </c>
      <c r="S18" s="88">
        <f t="shared" ref="S18" si="16">S16+S17</f>
        <v>1</v>
      </c>
      <c r="T18" s="174">
        <f t="shared" ref="T18" si="17">T16+T17</f>
        <v>1</v>
      </c>
      <c r="U18" s="176">
        <f>U16+U17</f>
        <v>1</v>
      </c>
      <c r="V18" s="177">
        <f>V16+V17</f>
        <v>1</v>
      </c>
      <c r="X18" s="93">
        <f t="shared" si="11"/>
        <v>0.23485146271299145</v>
      </c>
      <c r="Y18" s="86">
        <f t="shared" si="12"/>
        <v>0</v>
      </c>
    </row>
    <row r="21" spans="1:25" x14ac:dyDescent="0.25">
      <c r="A21" s="1" t="s">
        <v>26</v>
      </c>
      <c r="M21" s="1" t="str">
        <f>X3</f>
        <v>VARIAÇÃO (JAN.-SET)</v>
      </c>
    </row>
    <row r="22" spans="1:25" ht="15.75" thickBot="1" x14ac:dyDescent="0.3"/>
    <row r="23" spans="1:25" ht="20.25" customHeight="1" x14ac:dyDescent="0.25">
      <c r="A23" s="479" t="s">
        <v>40</v>
      </c>
      <c r="B23" s="481">
        <v>2016</v>
      </c>
      <c r="C23" s="460">
        <v>2017</v>
      </c>
      <c r="D23" s="460">
        <v>2018</v>
      </c>
      <c r="E23" s="460">
        <v>2019</v>
      </c>
      <c r="F23" s="460">
        <v>2020</v>
      </c>
      <c r="G23" s="460">
        <v>2021</v>
      </c>
      <c r="H23" s="460">
        <v>2022</v>
      </c>
      <c r="I23" s="471">
        <v>2023</v>
      </c>
      <c r="J23" s="466" t="str">
        <f>J5</f>
        <v>janeiro - setembro</v>
      </c>
      <c r="K23" s="467"/>
      <c r="M23" s="473" t="s">
        <v>87</v>
      </c>
    </row>
    <row r="24" spans="1:25" ht="20.25" customHeight="1" thickBot="1" x14ac:dyDescent="0.3">
      <c r="A24" s="480"/>
      <c r="B24" s="482"/>
      <c r="C24" s="461"/>
      <c r="D24" s="461"/>
      <c r="E24" s="461"/>
      <c r="F24" s="461"/>
      <c r="G24" s="461"/>
      <c r="H24" s="461"/>
      <c r="I24" s="472"/>
      <c r="J24" s="166">
        <v>2023</v>
      </c>
      <c r="K24" s="168">
        <v>2024</v>
      </c>
      <c r="M24" s="474"/>
    </row>
    <row r="25" spans="1:25" ht="21.95" customHeight="1" x14ac:dyDescent="0.25">
      <c r="A25" s="24" t="s">
        <v>36</v>
      </c>
      <c r="B25" s="156">
        <f>B16/B7</f>
        <v>9.8494977541431705</v>
      </c>
      <c r="C25" s="116">
        <f t="shared" ref="C25:D25" si="18">C16/C7</f>
        <v>10.411404658338641</v>
      </c>
      <c r="D25" s="165">
        <f t="shared" si="18"/>
        <v>10.813566804803168</v>
      </c>
      <c r="E25" s="165">
        <f t="shared" ref="E25:G25" si="19">E16/E7</f>
        <v>10.404073354368721</v>
      </c>
      <c r="F25" s="165">
        <f t="shared" si="19"/>
        <v>10.46957839394492</v>
      </c>
      <c r="G25" s="165">
        <f t="shared" si="19"/>
        <v>10.653550547848225</v>
      </c>
      <c r="H25" s="165">
        <f t="shared" ref="H25:I25" si="20">H16/H7</f>
        <v>11.33588848536893</v>
      </c>
      <c r="I25" s="118">
        <f t="shared" si="20"/>
        <v>12.089028876162704</v>
      </c>
      <c r="J25" s="119">
        <f t="shared" ref="J25:K25" si="21">J16/J7</f>
        <v>11.98640134898505</v>
      </c>
      <c r="K25" s="118">
        <f t="shared" si="21"/>
        <v>13.56647685587439</v>
      </c>
      <c r="M25" s="42">
        <f>(K25-J25)/J25</f>
        <v>0.1318223427436904</v>
      </c>
    </row>
    <row r="26" spans="1:25" ht="21.95" customHeight="1" thickBot="1" x14ac:dyDescent="0.3">
      <c r="A26" s="24" t="s">
        <v>35</v>
      </c>
      <c r="B26" s="156">
        <f t="shared" ref="B26:D27" si="22">B17/B8</f>
        <v>3.2123307365165226</v>
      </c>
      <c r="C26" s="116">
        <f t="shared" si="22"/>
        <v>3.4169911944004991</v>
      </c>
      <c r="D26" s="165">
        <f t="shared" si="22"/>
        <v>3.5948931063762908</v>
      </c>
      <c r="E26" s="165">
        <f t="shared" ref="E26:G26" si="23">E17/E8</f>
        <v>3.6577742806699343</v>
      </c>
      <c r="F26" s="165">
        <f t="shared" si="23"/>
        <v>3.7287777740661432</v>
      </c>
      <c r="G26" s="165">
        <f t="shared" si="23"/>
        <v>3.9196333056686998</v>
      </c>
      <c r="H26" s="165">
        <f t="shared" ref="H26:I26" si="24">H17/H8</f>
        <v>4.1284799603696314</v>
      </c>
      <c r="I26" s="122">
        <f t="shared" si="24"/>
        <v>4.3032296159872407</v>
      </c>
      <c r="J26" s="119">
        <f t="shared" ref="J26:K26" si="25">J17/J8</f>
        <v>4.1828603884563664</v>
      </c>
      <c r="K26" s="118">
        <f t="shared" si="25"/>
        <v>4.3344282477848424</v>
      </c>
      <c r="M26" s="95">
        <f>(K26-J26)/J26</f>
        <v>3.6235457379061656E-2</v>
      </c>
    </row>
    <row r="27" spans="1:25" ht="21.95" customHeight="1" thickBot="1" x14ac:dyDescent="0.3">
      <c r="A27" s="74" t="s">
        <v>20</v>
      </c>
      <c r="B27" s="157">
        <f t="shared" si="22"/>
        <v>4.7569112942824816</v>
      </c>
      <c r="C27" s="158">
        <f t="shared" si="22"/>
        <v>5.1415914345030833</v>
      </c>
      <c r="D27" s="158">
        <f t="shared" si="22"/>
        <v>5.4155976728359692</v>
      </c>
      <c r="E27" s="158">
        <f t="shared" ref="E27:G27" si="26">E18/E9</f>
        <v>5.4857998961083991</v>
      </c>
      <c r="F27" s="158">
        <f t="shared" si="26"/>
        <v>4.8001481691335544</v>
      </c>
      <c r="G27" s="158">
        <f t="shared" si="26"/>
        <v>4.927343918472844</v>
      </c>
      <c r="H27" s="158">
        <f t="shared" ref="H27:I27" si="27">H18/H9</f>
        <v>5.698399954212773</v>
      </c>
      <c r="I27" s="175">
        <f t="shared" si="27"/>
        <v>6.0678067169140686</v>
      </c>
      <c r="J27" s="257">
        <f t="shared" ref="J27:K27" si="28">J18/J9</f>
        <v>5.9850046348710784</v>
      </c>
      <c r="K27" s="187">
        <f t="shared" si="28"/>
        <v>6.9472964839073104</v>
      </c>
      <c r="M27" s="98">
        <f>(K27-J27)/J27</f>
        <v>0.16078381016274024</v>
      </c>
    </row>
    <row r="29" spans="1:25" ht="15.75" x14ac:dyDescent="0.25">
      <c r="A29" s="99" t="s">
        <v>38</v>
      </c>
      <c r="I29" s="172">
        <f>(I27-H27)/H27</f>
        <v>6.4826401388024132E-2</v>
      </c>
    </row>
    <row r="30" spans="1:25" x14ac:dyDescent="0.25">
      <c r="I30" s="172"/>
    </row>
    <row r="31" spans="1:25" x14ac:dyDescent="0.25">
      <c r="I31" s="172"/>
    </row>
  </sheetData>
  <mergeCells count="51"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  <mergeCell ref="M23:M24"/>
    <mergeCell ref="I23:I24"/>
    <mergeCell ref="J23:K23"/>
    <mergeCell ref="E23:E24"/>
    <mergeCell ref="E5:E6"/>
    <mergeCell ref="G5:G6"/>
    <mergeCell ref="F5:F6"/>
    <mergeCell ref="H5:H6"/>
    <mergeCell ref="F23:F24"/>
    <mergeCell ref="F14:F15"/>
    <mergeCell ref="M14:M15"/>
    <mergeCell ref="I14:I15"/>
    <mergeCell ref="J14:K14"/>
    <mergeCell ref="E14:E15"/>
    <mergeCell ref="G14:G15"/>
    <mergeCell ref="G23:G24"/>
    <mergeCell ref="R14:R15"/>
    <mergeCell ref="X5:Y5"/>
    <mergeCell ref="X14:Y14"/>
    <mergeCell ref="T5:T6"/>
    <mergeCell ref="T14:T15"/>
    <mergeCell ref="U5:V5"/>
    <mergeCell ref="U14:V14"/>
    <mergeCell ref="M5:M6"/>
    <mergeCell ref="S5:S6"/>
    <mergeCell ref="S14:S15"/>
    <mergeCell ref="H14:H15"/>
    <mergeCell ref="H23:H24"/>
    <mergeCell ref="R5:R6"/>
    <mergeCell ref="I5:I6"/>
    <mergeCell ref="J5:K5"/>
    <mergeCell ref="Q5:Q6"/>
    <mergeCell ref="Q14:Q15"/>
    <mergeCell ref="N14:N15"/>
    <mergeCell ref="O14:O15"/>
    <mergeCell ref="N5:N6"/>
    <mergeCell ref="O5:O6"/>
    <mergeCell ref="P5:P6"/>
    <mergeCell ref="P14:P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4" id="{89DAF543-532D-4C42-8550-0AEED69273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2" id="{7538BE17-DE7B-4FE8-93E7-966AA4847BB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3" id="{C0572804-D21D-4852-A7AE-4C45B9662F8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1" id="{88B5AC1E-F7DE-4581-AB08-8219C47FDE28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Y33"/>
  <sheetViews>
    <sheetView showGridLines="0" topLeftCell="A10" workbookViewId="0">
      <selection activeCell="I31" sqref="I31"/>
    </sheetView>
  </sheetViews>
  <sheetFormatPr defaultRowHeight="15" x14ac:dyDescent="0.25"/>
  <cols>
    <col min="1" max="1" width="25.140625" bestFit="1" customWidth="1"/>
    <col min="2" max="11" width="11.7109375" customWidth="1"/>
    <col min="12" max="12" width="2.5703125" customWidth="1"/>
    <col min="13" max="22" width="10.7109375" customWidth="1"/>
    <col min="23" max="23" width="2.5703125" customWidth="1"/>
    <col min="24" max="25" width="10.5703125" customWidth="1"/>
    <col min="26" max="26" width="2.140625" customWidth="1"/>
    <col min="27" max="29" width="11.7109375" customWidth="1"/>
    <col min="35" max="35" width="2.140625" customWidth="1"/>
    <col min="39" max="39" width="11.42578125" customWidth="1"/>
  </cols>
  <sheetData>
    <row r="1" spans="1:25" x14ac:dyDescent="0.25">
      <c r="A1" s="1" t="s">
        <v>44</v>
      </c>
    </row>
    <row r="2" spans="1:25" x14ac:dyDescent="0.25">
      <c r="A2" s="1"/>
    </row>
    <row r="3" spans="1:25" x14ac:dyDescent="0.25">
      <c r="A3" s="1" t="s">
        <v>21</v>
      </c>
      <c r="M3" s="1" t="s">
        <v>23</v>
      </c>
      <c r="X3" s="1" t="str">
        <f>'2'!X3</f>
        <v>VARIAÇÃO (JAN-SET)</v>
      </c>
    </row>
    <row r="4" spans="1:25" ht="15.75" thickBot="1" x14ac:dyDescent="0.3">
      <c r="T4" s="73"/>
      <c r="U4" s="171"/>
      <c r="V4" s="171"/>
    </row>
    <row r="5" spans="1:25" ht="20.25" customHeight="1" x14ac:dyDescent="0.25">
      <c r="A5" s="479" t="s">
        <v>42</v>
      </c>
      <c r="B5" s="481">
        <v>2016</v>
      </c>
      <c r="C5" s="460">
        <v>2017</v>
      </c>
      <c r="D5" s="460">
        <v>2018</v>
      </c>
      <c r="E5" s="460">
        <v>2019</v>
      </c>
      <c r="F5" s="460">
        <v>2020</v>
      </c>
      <c r="G5" s="483">
        <v>2021</v>
      </c>
      <c r="H5" s="475">
        <v>2022</v>
      </c>
      <c r="I5" s="464">
        <v>2023</v>
      </c>
      <c r="J5" s="466" t="s">
        <v>92</v>
      </c>
      <c r="K5" s="467"/>
      <c r="M5" s="458">
        <v>2016</v>
      </c>
      <c r="N5" s="460">
        <v>2017</v>
      </c>
      <c r="O5" s="460">
        <v>2018</v>
      </c>
      <c r="P5" s="460">
        <v>2019</v>
      </c>
      <c r="Q5" s="460">
        <v>2020</v>
      </c>
      <c r="R5" s="460">
        <v>2021</v>
      </c>
      <c r="S5" s="460">
        <v>2022</v>
      </c>
      <c r="T5" s="471">
        <v>2023</v>
      </c>
      <c r="U5" s="466" t="str">
        <f>J5</f>
        <v>janeiro - setembro</v>
      </c>
      <c r="V5" s="467"/>
      <c r="X5" s="469" t="s">
        <v>86</v>
      </c>
      <c r="Y5" s="470"/>
    </row>
    <row r="6" spans="1:25" ht="20.25" customHeight="1" thickBot="1" x14ac:dyDescent="0.3">
      <c r="A6" s="480"/>
      <c r="B6" s="482"/>
      <c r="C6" s="461"/>
      <c r="D6" s="461"/>
      <c r="E6" s="461"/>
      <c r="F6" s="461"/>
      <c r="G6" s="484"/>
      <c r="H6" s="476"/>
      <c r="I6" s="465"/>
      <c r="J6" s="166">
        <v>2023</v>
      </c>
      <c r="K6" s="168">
        <v>2024</v>
      </c>
      <c r="M6" s="459">
        <v>2016</v>
      </c>
      <c r="N6" s="461">
        <v>2017</v>
      </c>
      <c r="O6" s="468">
        <v>2018</v>
      </c>
      <c r="P6" s="468"/>
      <c r="Q6" s="468"/>
      <c r="R6" s="461"/>
      <c r="S6" s="461"/>
      <c r="T6" s="472"/>
      <c r="U6" s="166">
        <v>2023</v>
      </c>
      <c r="V6" s="168">
        <v>2024</v>
      </c>
      <c r="X6" s="91" t="s">
        <v>0</v>
      </c>
      <c r="Y6" s="75" t="s">
        <v>37</v>
      </c>
    </row>
    <row r="7" spans="1:25" ht="21.95" customHeight="1" x14ac:dyDescent="0.25">
      <c r="A7" s="24" t="s">
        <v>36</v>
      </c>
      <c r="B7" s="76">
        <v>48051990</v>
      </c>
      <c r="C7" s="11">
        <v>52503615</v>
      </c>
      <c r="D7" s="2">
        <v>52337646</v>
      </c>
      <c r="E7" s="35">
        <v>55432735</v>
      </c>
      <c r="F7" s="35">
        <v>31472545</v>
      </c>
      <c r="G7" s="2">
        <v>28211839</v>
      </c>
      <c r="H7" s="11">
        <v>49559914.351000004</v>
      </c>
      <c r="I7" s="412">
        <v>52010292.342000008</v>
      </c>
      <c r="J7" s="2">
        <v>38508721.199000001</v>
      </c>
      <c r="K7" s="12">
        <v>45396652.910999991</v>
      </c>
      <c r="M7" s="77">
        <f t="shared" ref="M7:R7" si="0">B7/B9</f>
        <v>0.32652158243079221</v>
      </c>
      <c r="N7" s="79">
        <f t="shared" si="0"/>
        <v>0.33866384265840116</v>
      </c>
      <c r="O7" s="79">
        <f t="shared" si="0"/>
        <v>0.35128215295789383</v>
      </c>
      <c r="P7" s="79">
        <f t="shared" si="0"/>
        <v>0.36067818128681806</v>
      </c>
      <c r="Q7" s="79">
        <f t="shared" si="0"/>
        <v>0.225628325866813</v>
      </c>
      <c r="R7" s="79">
        <f t="shared" si="0"/>
        <v>0.20557131612926036</v>
      </c>
      <c r="S7" s="79">
        <f t="shared" ref="S7:V7" si="1">H7/H9</f>
        <v>0.31722634005983952</v>
      </c>
      <c r="T7" s="19">
        <f t="shared" si="1"/>
        <v>0.33201003273992807</v>
      </c>
      <c r="U7" s="172">
        <f t="shared" si="1"/>
        <v>0.33082644249428494</v>
      </c>
      <c r="V7" s="19">
        <f t="shared" si="1"/>
        <v>0.38416448627133359</v>
      </c>
      <c r="X7" s="45">
        <f>(K7-J7)/J7</f>
        <v>0.17886679945577774</v>
      </c>
      <c r="Y7" s="81">
        <f>(V7-U7)*100</f>
        <v>5.3338043777048654</v>
      </c>
    </row>
    <row r="8" spans="1:25" ht="21.95" customHeight="1" thickBot="1" x14ac:dyDescent="0.3">
      <c r="A8" s="24" t="s">
        <v>35</v>
      </c>
      <c r="B8" s="76">
        <v>99111299</v>
      </c>
      <c r="C8" s="11">
        <v>102528037</v>
      </c>
      <c r="D8" s="2">
        <v>96652690</v>
      </c>
      <c r="E8" s="35">
        <v>98257557</v>
      </c>
      <c r="F8" s="35">
        <v>108015903</v>
      </c>
      <c r="G8" s="2">
        <v>109024423</v>
      </c>
      <c r="H8" s="33">
        <v>106668961.03700006</v>
      </c>
      <c r="I8" s="413">
        <v>104642480.80699997</v>
      </c>
      <c r="J8" s="2">
        <v>77892860.574999958</v>
      </c>
      <c r="K8" s="12">
        <v>72773179.369999945</v>
      </c>
      <c r="M8" s="77">
        <f t="shared" ref="M8:R8" si="2">B8/B9</f>
        <v>0.67347841756920779</v>
      </c>
      <c r="N8" s="80">
        <f t="shared" si="2"/>
        <v>0.6613361573415989</v>
      </c>
      <c r="O8" s="80">
        <f t="shared" si="2"/>
        <v>0.64871784704210611</v>
      </c>
      <c r="P8" s="80">
        <f t="shared" si="2"/>
        <v>0.63932181871318194</v>
      </c>
      <c r="Q8" s="80">
        <f t="shared" si="2"/>
        <v>0.77437167413318697</v>
      </c>
      <c r="R8" s="80">
        <f t="shared" si="2"/>
        <v>0.79442868387073962</v>
      </c>
      <c r="S8" s="80">
        <f t="shared" ref="S8:V8" si="3">H8/H9</f>
        <v>0.68277365994016048</v>
      </c>
      <c r="T8" s="94">
        <f t="shared" si="3"/>
        <v>0.66798996726007187</v>
      </c>
      <c r="U8" s="172">
        <f t="shared" si="3"/>
        <v>0.66917355750571506</v>
      </c>
      <c r="V8" s="19">
        <f t="shared" si="3"/>
        <v>0.61583551372866652</v>
      </c>
      <c r="X8" s="92">
        <f t="shared" ref="X8" si="4">(K8-J8)/J8</f>
        <v>-6.5727220276760465E-2</v>
      </c>
      <c r="Y8" s="97">
        <f t="shared" ref="Y8:Y9" si="5">(V8-U8)*100</f>
        <v>-5.3338043777048538</v>
      </c>
    </row>
    <row r="9" spans="1:25" ht="21.95" customHeight="1" thickBot="1" x14ac:dyDescent="0.3">
      <c r="A9" s="74" t="s">
        <v>20</v>
      </c>
      <c r="B9" s="83">
        <f t="shared" ref="B9:I9" si="6">B7+B8</f>
        <v>147163289</v>
      </c>
      <c r="C9" s="84">
        <f t="shared" si="6"/>
        <v>155031652</v>
      </c>
      <c r="D9" s="84">
        <f t="shared" si="6"/>
        <v>148990336</v>
      </c>
      <c r="E9" s="84">
        <f t="shared" si="6"/>
        <v>153690292</v>
      </c>
      <c r="F9" s="84">
        <f t="shared" si="6"/>
        <v>139488448</v>
      </c>
      <c r="G9" s="84">
        <f t="shared" si="6"/>
        <v>137236262</v>
      </c>
      <c r="H9" s="84">
        <f t="shared" si="6"/>
        <v>156228875.38800007</v>
      </c>
      <c r="I9" s="84">
        <f t="shared" si="6"/>
        <v>156652773.14899999</v>
      </c>
      <c r="J9" s="173">
        <f>J7+J8</f>
        <v>116401581.77399996</v>
      </c>
      <c r="K9" s="169">
        <f>K7+K8</f>
        <v>118169832.28099993</v>
      </c>
      <c r="M9" s="89">
        <f>M7+M8</f>
        <v>1</v>
      </c>
      <c r="N9" s="85">
        <f t="shared" ref="N9" si="7">N7+N8</f>
        <v>1</v>
      </c>
      <c r="O9" s="85">
        <f>O7+O8</f>
        <v>1</v>
      </c>
      <c r="P9" s="85">
        <f>P7+P8</f>
        <v>1</v>
      </c>
      <c r="Q9" s="85">
        <f>Q7+Q8</f>
        <v>1</v>
      </c>
      <c r="R9" s="85">
        <f t="shared" ref="R9:T9" si="8">R7+R8</f>
        <v>1</v>
      </c>
      <c r="S9" s="85">
        <f t="shared" ref="S9" si="9">S7+S8</f>
        <v>1</v>
      </c>
      <c r="T9" s="174">
        <f t="shared" si="8"/>
        <v>1</v>
      </c>
      <c r="U9" s="176">
        <f t="shared" ref="U9:V9" si="10">U7+U8</f>
        <v>1</v>
      </c>
      <c r="V9" s="177">
        <f t="shared" si="10"/>
        <v>1</v>
      </c>
      <c r="X9" s="240">
        <f>(K9-J9)/J9</f>
        <v>1.5190949126732011E-2</v>
      </c>
      <c r="Y9" s="313">
        <f t="shared" si="5"/>
        <v>0</v>
      </c>
    </row>
    <row r="12" spans="1:25" x14ac:dyDescent="0.25">
      <c r="A12" s="1" t="s">
        <v>22</v>
      </c>
      <c r="M12" s="1" t="s">
        <v>24</v>
      </c>
      <c r="X12" s="1" t="str">
        <f>X3</f>
        <v>VARIAÇÃO (JAN-SET)</v>
      </c>
    </row>
    <row r="13" spans="1:25" ht="15.75" thickBot="1" x14ac:dyDescent="0.3"/>
    <row r="14" spans="1:25" ht="20.25" customHeight="1" x14ac:dyDescent="0.25">
      <c r="A14" s="479" t="str">
        <f>A5</f>
        <v>NÃO CERTIFICADO</v>
      </c>
      <c r="B14" s="481">
        <v>2016</v>
      </c>
      <c r="C14" s="460">
        <v>2017</v>
      </c>
      <c r="D14" s="460">
        <v>2018</v>
      </c>
      <c r="E14" s="460">
        <v>2019</v>
      </c>
      <c r="F14" s="460">
        <v>2020</v>
      </c>
      <c r="G14" s="460">
        <v>2021</v>
      </c>
      <c r="H14" s="460">
        <v>2022</v>
      </c>
      <c r="I14" s="471">
        <v>2023</v>
      </c>
      <c r="J14" s="466" t="str">
        <f>J5</f>
        <v>janeiro - setembro</v>
      </c>
      <c r="K14" s="467"/>
      <c r="M14" s="458">
        <v>2016</v>
      </c>
      <c r="N14" s="460">
        <v>2017</v>
      </c>
      <c r="O14" s="460">
        <v>2018</v>
      </c>
      <c r="P14" s="460">
        <v>2019</v>
      </c>
      <c r="Q14" s="460">
        <v>2020</v>
      </c>
      <c r="R14" s="460">
        <v>2021</v>
      </c>
      <c r="S14" s="460">
        <v>2022</v>
      </c>
      <c r="T14" s="471">
        <v>2023</v>
      </c>
      <c r="U14" s="466" t="str">
        <f>J5</f>
        <v>janeiro - setembro</v>
      </c>
      <c r="V14" s="467"/>
      <c r="X14" s="469" t="s">
        <v>86</v>
      </c>
      <c r="Y14" s="470"/>
    </row>
    <row r="15" spans="1:25" ht="20.25" customHeight="1" thickBot="1" x14ac:dyDescent="0.3">
      <c r="A15" s="480"/>
      <c r="B15" s="482"/>
      <c r="C15" s="461"/>
      <c r="D15" s="461"/>
      <c r="E15" s="461"/>
      <c r="F15" s="461"/>
      <c r="G15" s="461"/>
      <c r="H15" s="461"/>
      <c r="I15" s="472"/>
      <c r="J15" s="166">
        <v>2023</v>
      </c>
      <c r="K15" s="168">
        <v>2024</v>
      </c>
      <c r="M15" s="459">
        <v>2016</v>
      </c>
      <c r="N15" s="461">
        <v>2017</v>
      </c>
      <c r="O15" s="468">
        <v>2018</v>
      </c>
      <c r="P15" s="468"/>
      <c r="Q15" s="468"/>
      <c r="R15" s="461"/>
      <c r="S15" s="461"/>
      <c r="T15" s="472"/>
      <c r="U15" s="166">
        <v>2023</v>
      </c>
      <c r="V15" s="168">
        <v>2024</v>
      </c>
      <c r="X15" s="91" t="s">
        <v>1</v>
      </c>
      <c r="Y15" s="75" t="s">
        <v>37</v>
      </c>
    </row>
    <row r="16" spans="1:25" ht="21.95" customHeight="1" x14ac:dyDescent="0.25">
      <c r="A16" s="24" t="s">
        <v>36</v>
      </c>
      <c r="B16" s="76">
        <v>209541598</v>
      </c>
      <c r="C16" s="11">
        <v>229381261</v>
      </c>
      <c r="D16" s="11">
        <v>222717428</v>
      </c>
      <c r="E16" s="35">
        <v>237232488</v>
      </c>
      <c r="F16" s="35">
        <v>134437906</v>
      </c>
      <c r="G16" s="12">
        <v>122048204</v>
      </c>
      <c r="H16" s="12">
        <v>226965679.1150001</v>
      </c>
      <c r="I16" s="12">
        <v>238650937.46499994</v>
      </c>
      <c r="J16" s="2">
        <v>176322731.63600007</v>
      </c>
      <c r="K16" s="12">
        <v>214626150.77899998</v>
      </c>
      <c r="M16" s="77">
        <f t="shared" ref="M16:R16" si="11">B16/B18</f>
        <v>0.64469468516788675</v>
      </c>
      <c r="N16" s="79">
        <f t="shared" si="11"/>
        <v>0.65202228069943247</v>
      </c>
      <c r="O16" s="79">
        <f t="shared" si="11"/>
        <v>0.6319365208121398</v>
      </c>
      <c r="P16" s="79">
        <f t="shared" si="11"/>
        <v>0.64386421520260562</v>
      </c>
      <c r="Q16" s="79">
        <f t="shared" si="11"/>
        <v>0.48222344570253217</v>
      </c>
      <c r="R16" s="79">
        <f t="shared" si="11"/>
        <v>0.45557635531014251</v>
      </c>
      <c r="S16" s="79">
        <f t="shared" ref="S16:V16" si="12">H16/H18</f>
        <v>0.59957676904523938</v>
      </c>
      <c r="T16" s="19">
        <f t="shared" si="12"/>
        <v>0.60742047808549926</v>
      </c>
      <c r="U16" s="96">
        <f t="shared" si="12"/>
        <v>0.60524950021950708</v>
      </c>
      <c r="V16" s="78">
        <f t="shared" si="12"/>
        <v>0.66560060589548398</v>
      </c>
      <c r="X16" s="45">
        <f>(K16-J16)/J16</f>
        <v>0.21723471946925901</v>
      </c>
      <c r="Y16" s="81">
        <f>(V16-U16)*100</f>
        <v>6.0351105675976902</v>
      </c>
    </row>
    <row r="17" spans="1:25" ht="21.95" customHeight="1" thickBot="1" x14ac:dyDescent="0.3">
      <c r="A17" s="24" t="s">
        <v>35</v>
      </c>
      <c r="B17" s="76">
        <v>115482949</v>
      </c>
      <c r="C17" s="11">
        <v>122418467</v>
      </c>
      <c r="D17" s="11">
        <v>129718965</v>
      </c>
      <c r="E17" s="35">
        <v>131218627</v>
      </c>
      <c r="F17" s="35">
        <v>144349671</v>
      </c>
      <c r="G17" s="43">
        <v>145850256</v>
      </c>
      <c r="H17" s="43">
        <v>151577471.37500006</v>
      </c>
      <c r="I17" s="43">
        <v>154241541.59200004</v>
      </c>
      <c r="J17" s="2">
        <v>114999659.49700001</v>
      </c>
      <c r="K17" s="12">
        <v>107828710.10599998</v>
      </c>
      <c r="M17" s="77">
        <f t="shared" ref="M17:R17" si="13">B17/B18</f>
        <v>0.35530531483211331</v>
      </c>
      <c r="N17" s="80">
        <f t="shared" si="13"/>
        <v>0.34797771930056753</v>
      </c>
      <c r="O17" s="80">
        <f t="shared" si="13"/>
        <v>0.36806347918786014</v>
      </c>
      <c r="P17" s="80">
        <f t="shared" si="13"/>
        <v>0.35613578479739438</v>
      </c>
      <c r="Q17" s="80">
        <f t="shared" si="13"/>
        <v>0.51777655429746783</v>
      </c>
      <c r="R17" s="80">
        <f t="shared" si="13"/>
        <v>0.54442364468985749</v>
      </c>
      <c r="S17" s="80">
        <f t="shared" ref="S17:V17" si="14">H17/H18</f>
        <v>0.40042323095476068</v>
      </c>
      <c r="T17" s="94">
        <f t="shared" si="14"/>
        <v>0.39257952191450074</v>
      </c>
      <c r="U17" s="235">
        <f t="shared" si="14"/>
        <v>0.39475049978049287</v>
      </c>
      <c r="V17" s="78">
        <f t="shared" si="14"/>
        <v>0.33439939410451597</v>
      </c>
      <c r="X17" s="92">
        <f t="shared" ref="X17:X18" si="15">(K17-J17)/J17</f>
        <v>-6.2356266291267587E-2</v>
      </c>
      <c r="Y17" s="97">
        <f t="shared" ref="Y17:Y18" si="16">(V17-U17)*100</f>
        <v>-6.0351105675976902</v>
      </c>
    </row>
    <row r="18" spans="1:25" ht="21.95" customHeight="1" thickBot="1" x14ac:dyDescent="0.3">
      <c r="A18" s="74" t="s">
        <v>20</v>
      </c>
      <c r="B18" s="83">
        <f t="shared" ref="B18:I18" si="17">B16+B17</f>
        <v>325024547</v>
      </c>
      <c r="C18" s="84">
        <f t="shared" si="17"/>
        <v>351799728</v>
      </c>
      <c r="D18" s="84">
        <f t="shared" si="17"/>
        <v>352436393</v>
      </c>
      <c r="E18" s="84">
        <f t="shared" si="17"/>
        <v>368451115</v>
      </c>
      <c r="F18" s="84">
        <f t="shared" si="17"/>
        <v>278787577</v>
      </c>
      <c r="G18" s="84">
        <f t="shared" si="17"/>
        <v>267898460</v>
      </c>
      <c r="H18" s="84">
        <f t="shared" si="17"/>
        <v>378543150.49000013</v>
      </c>
      <c r="I18" s="167">
        <f t="shared" si="17"/>
        <v>392892479.05699998</v>
      </c>
      <c r="J18" s="173">
        <f>J16+J17</f>
        <v>291322391.13300008</v>
      </c>
      <c r="K18" s="169">
        <f>K16+K17</f>
        <v>322454860.88499999</v>
      </c>
      <c r="M18" s="89">
        <f>M16+M17</f>
        <v>1</v>
      </c>
      <c r="N18" s="85">
        <f t="shared" ref="N18" si="18">N16+N17</f>
        <v>1</v>
      </c>
      <c r="O18" s="85">
        <f>O16+O17</f>
        <v>1</v>
      </c>
      <c r="P18" s="85">
        <f>P16+P17</f>
        <v>1</v>
      </c>
      <c r="Q18" s="85">
        <f t="shared" ref="Q18:R18" si="19">Q16+Q17</f>
        <v>1</v>
      </c>
      <c r="R18" s="85">
        <f t="shared" si="19"/>
        <v>1</v>
      </c>
      <c r="S18" s="85">
        <f t="shared" ref="S18" si="20">S16+S17</f>
        <v>1</v>
      </c>
      <c r="T18" s="174">
        <f>T16+T17</f>
        <v>1</v>
      </c>
      <c r="U18" s="90">
        <f t="shared" ref="U18:V18" si="21">U16+U17</f>
        <v>1</v>
      </c>
      <c r="V18" s="90">
        <f t="shared" si="21"/>
        <v>1</v>
      </c>
      <c r="X18" s="240">
        <f t="shared" si="15"/>
        <v>0.10686603810617057</v>
      </c>
      <c r="Y18" s="313">
        <f t="shared" si="16"/>
        <v>0</v>
      </c>
    </row>
    <row r="21" spans="1:25" x14ac:dyDescent="0.25">
      <c r="A21" s="1" t="s">
        <v>26</v>
      </c>
      <c r="M21" s="1" t="str">
        <f>X12</f>
        <v>VARIAÇÃO (JAN-SET)</v>
      </c>
      <c r="U21" s="249"/>
    </row>
    <row r="22" spans="1:25" ht="15.75" thickBot="1" x14ac:dyDescent="0.3"/>
    <row r="23" spans="1:25" ht="20.25" customHeight="1" x14ac:dyDescent="0.25">
      <c r="A23" s="479" t="str">
        <f>A5</f>
        <v>NÃO CERTIFICADO</v>
      </c>
      <c r="B23" s="481">
        <v>2016</v>
      </c>
      <c r="C23" s="460">
        <v>2017</v>
      </c>
      <c r="D23" s="460">
        <v>2018</v>
      </c>
      <c r="E23" s="460">
        <v>2019</v>
      </c>
      <c r="F23" s="460">
        <v>2020</v>
      </c>
      <c r="G23" s="460">
        <v>2021</v>
      </c>
      <c r="H23" s="460">
        <v>2022</v>
      </c>
      <c r="I23" s="471">
        <v>2023</v>
      </c>
      <c r="J23" s="466" t="str">
        <f>J5</f>
        <v>janeiro - setembro</v>
      </c>
      <c r="K23" s="467"/>
      <c r="M23" s="473" t="s">
        <v>87</v>
      </c>
    </row>
    <row r="24" spans="1:25" ht="20.25" customHeight="1" thickBot="1" x14ac:dyDescent="0.3">
      <c r="A24" s="480"/>
      <c r="B24" s="482"/>
      <c r="C24" s="461"/>
      <c r="D24" s="461"/>
      <c r="E24" s="461"/>
      <c r="F24" s="461"/>
      <c r="G24" s="461"/>
      <c r="H24" s="461"/>
      <c r="I24" s="472"/>
      <c r="J24" s="166">
        <v>2023</v>
      </c>
      <c r="K24" s="168">
        <v>2024</v>
      </c>
      <c r="M24" s="474"/>
    </row>
    <row r="25" spans="1:25" ht="21.95" customHeight="1" x14ac:dyDescent="0.25">
      <c r="A25" s="24" t="s">
        <v>36</v>
      </c>
      <c r="B25" s="156">
        <f>B16/B7</f>
        <v>4.3607267461763808</v>
      </c>
      <c r="C25" s="165">
        <f t="shared" ref="C25:D25" si="22">C16/C7</f>
        <v>4.3688660485568471</v>
      </c>
      <c r="D25" s="165">
        <f t="shared" si="22"/>
        <v>4.2553963546621869</v>
      </c>
      <c r="E25" s="165">
        <f t="shared" ref="E25:G25" si="23">E16/E7</f>
        <v>4.2796460972023116</v>
      </c>
      <c r="F25" s="165">
        <f t="shared" si="23"/>
        <v>4.2715930980478385</v>
      </c>
      <c r="G25" s="165">
        <f t="shared" si="23"/>
        <v>4.3261342870984061</v>
      </c>
      <c r="H25" s="165">
        <f t="shared" ref="H25" si="24">H16/H7</f>
        <v>4.5796221015951062</v>
      </c>
      <c r="I25" s="254">
        <f t="shared" ref="I25" si="25">I16/I7</f>
        <v>4.5885328983679168</v>
      </c>
      <c r="J25" s="250">
        <f t="shared" ref="J25:K25" si="26">J16/J7</f>
        <v>4.5787740061484783</v>
      </c>
      <c r="K25" s="251">
        <f t="shared" si="26"/>
        <v>4.7277968091562599</v>
      </c>
      <c r="M25" s="42">
        <f>(K25-J25)/J25</f>
        <v>3.2546442084206491E-2</v>
      </c>
    </row>
    <row r="26" spans="1:25" ht="21.95" customHeight="1" thickBot="1" x14ac:dyDescent="0.3">
      <c r="A26" s="24" t="s">
        <v>35</v>
      </c>
      <c r="B26" s="156">
        <f t="shared" ref="B26:D27" si="27">B17/B8</f>
        <v>1.1651844962701983</v>
      </c>
      <c r="C26" s="165">
        <f t="shared" si="27"/>
        <v>1.1939999104830223</v>
      </c>
      <c r="D26" s="165">
        <f t="shared" si="27"/>
        <v>1.3421143788134609</v>
      </c>
      <c r="E26" s="165">
        <f t="shared" ref="E26:G26" si="28">E17/E8</f>
        <v>1.3354558265681284</v>
      </c>
      <c r="F26" s="165">
        <f t="shared" si="28"/>
        <v>1.3363742466699555</v>
      </c>
      <c r="G26" s="165">
        <f t="shared" si="28"/>
        <v>1.3377759953840802</v>
      </c>
      <c r="H26" s="165">
        <f t="shared" ref="H26" si="29">H17/H8</f>
        <v>1.4210082286488444</v>
      </c>
      <c r="I26" s="255">
        <f t="shared" ref="I26" si="30">I17/I8</f>
        <v>1.4739859032631246</v>
      </c>
      <c r="J26" s="250">
        <f t="shared" ref="J26:K26" si="31">J17/J8</f>
        <v>1.4763825419695735</v>
      </c>
      <c r="K26" s="251">
        <f t="shared" si="31"/>
        <v>1.4817094847233148</v>
      </c>
      <c r="M26" s="95">
        <f t="shared" ref="M26:M27" si="32">(K26-J26)/J26</f>
        <v>3.608104676335992E-3</v>
      </c>
    </row>
    <row r="27" spans="1:25" ht="21.95" customHeight="1" thickBot="1" x14ac:dyDescent="0.3">
      <c r="A27" s="74" t="s">
        <v>20</v>
      </c>
      <c r="B27" s="157">
        <f t="shared" si="27"/>
        <v>2.2085980084340191</v>
      </c>
      <c r="C27" s="158">
        <f t="shared" si="27"/>
        <v>2.2692122767291418</v>
      </c>
      <c r="D27" s="158">
        <f t="shared" si="27"/>
        <v>2.3654983434630283</v>
      </c>
      <c r="E27" s="158">
        <f t="shared" ref="E27:G27" si="33">E18/E9</f>
        <v>2.3973610187428105</v>
      </c>
      <c r="F27" s="158">
        <f t="shared" si="33"/>
        <v>1.998642762159057</v>
      </c>
      <c r="G27" s="158">
        <f t="shared" si="33"/>
        <v>1.9520967424775821</v>
      </c>
      <c r="H27" s="158">
        <f t="shared" ref="H27" si="34">H18/H9</f>
        <v>2.4230037472258217</v>
      </c>
      <c r="I27" s="256">
        <f t="shared" ref="I27" si="35">I18/I9</f>
        <v>2.5080467530779109</v>
      </c>
      <c r="J27" s="252">
        <f t="shared" ref="J27:K27" si="36">J18/J9</f>
        <v>2.5027356732885164</v>
      </c>
      <c r="K27" s="253">
        <f t="shared" si="36"/>
        <v>2.7287409541059851</v>
      </c>
      <c r="M27" s="98">
        <f t="shared" si="32"/>
        <v>9.0303296200874766E-2</v>
      </c>
    </row>
    <row r="29" spans="1:25" ht="15.75" x14ac:dyDescent="0.25">
      <c r="A29" s="99" t="s">
        <v>38</v>
      </c>
    </row>
    <row r="30" spans="1:25" x14ac:dyDescent="0.25">
      <c r="I30" s="172">
        <f>(I27-H27)/H27</f>
        <v>3.5098173475570489E-2</v>
      </c>
    </row>
    <row r="31" spans="1:25" x14ac:dyDescent="0.25">
      <c r="I31" s="172"/>
    </row>
    <row r="32" spans="1:25" x14ac:dyDescent="0.25">
      <c r="I32" s="172"/>
    </row>
    <row r="33" spans="9:9" x14ac:dyDescent="0.25">
      <c r="I33" s="172"/>
    </row>
  </sheetData>
  <mergeCells count="51">
    <mergeCell ref="J14:K14"/>
    <mergeCell ref="U14:V14"/>
    <mergeCell ref="I14:I15"/>
    <mergeCell ref="T14:T15"/>
    <mergeCell ref="N5:N6"/>
    <mergeCell ref="O5:O6"/>
    <mergeCell ref="J5:K5"/>
    <mergeCell ref="R5:R6"/>
    <mergeCell ref="R14:R15"/>
    <mergeCell ref="Q5:Q6"/>
    <mergeCell ref="Q14:Q15"/>
    <mergeCell ref="S5:S6"/>
    <mergeCell ref="S14:S15"/>
    <mergeCell ref="X5:Y5"/>
    <mergeCell ref="A14:A15"/>
    <mergeCell ref="B14:B15"/>
    <mergeCell ref="C14:C15"/>
    <mergeCell ref="D14:D15"/>
    <mergeCell ref="M14:M15"/>
    <mergeCell ref="A5:A6"/>
    <mergeCell ref="B5:B6"/>
    <mergeCell ref="C5:C6"/>
    <mergeCell ref="D5:D6"/>
    <mergeCell ref="M5:M6"/>
    <mergeCell ref="N14:N15"/>
    <mergeCell ref="X14:Y14"/>
    <mergeCell ref="I5:I6"/>
    <mergeCell ref="T5:T6"/>
    <mergeCell ref="U5:V5"/>
    <mergeCell ref="F14:F15"/>
    <mergeCell ref="F23:F24"/>
    <mergeCell ref="A23:A24"/>
    <mergeCell ref="B23:B24"/>
    <mergeCell ref="C23:C24"/>
    <mergeCell ref="D23:D24"/>
    <mergeCell ref="H5:H6"/>
    <mergeCell ref="H14:H15"/>
    <mergeCell ref="H23:H24"/>
    <mergeCell ref="E5:E6"/>
    <mergeCell ref="P5:P6"/>
    <mergeCell ref="P14:P15"/>
    <mergeCell ref="E14:E15"/>
    <mergeCell ref="E23:E24"/>
    <mergeCell ref="G5:G6"/>
    <mergeCell ref="G14:G15"/>
    <mergeCell ref="G23:G24"/>
    <mergeCell ref="O14:O15"/>
    <mergeCell ref="J23:K23"/>
    <mergeCell ref="I23:I24"/>
    <mergeCell ref="M23:M24"/>
    <mergeCell ref="F5:F6"/>
  </mergeCells>
  <pageMargins left="0.7" right="0.7" top="0.75" bottom="0.75" header="0.3" footer="0.3"/>
  <pageSetup paperSize="9" orientation="portrait" r:id="rId1"/>
  <ignoredErrors>
    <ignoredError sqref="J25:K2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M25:M27</xm:sqref>
        </x14:conditionalFormatting>
        <x14:conditionalFormatting xmlns:xm="http://schemas.microsoft.com/office/excel/2006/main">
          <x14:cfRule type="iconSet" priority="5" id="{FB0ED990-90EB-4FA5-918A-A492D1DE6B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X7:X9</xm:sqref>
        </x14:conditionalFormatting>
        <x14:conditionalFormatting xmlns:xm="http://schemas.microsoft.com/office/excel/2006/main">
          <x14:cfRule type="iconSet" priority="3" id="{C2CC0439-5F8D-4376-B241-CFD9933ECC5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X16:X18</xm:sqref>
        </x14:conditionalFormatting>
        <x14:conditionalFormatting xmlns:xm="http://schemas.microsoft.com/office/excel/2006/main">
          <x14:cfRule type="iconSet" priority="4" id="{F14AD97B-5A69-4A65-80DA-411A2E0A069E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Y7:Y9</xm:sqref>
        </x14:conditionalFormatting>
        <x14:conditionalFormatting xmlns:xm="http://schemas.microsoft.com/office/excel/2006/main">
          <x14:cfRule type="iconSet" priority="2" id="{5FA131A5-FE4B-45AB-B941-E62D09967CC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Y16:Y18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P74"/>
  <sheetViews>
    <sheetView showGridLines="0" topLeftCell="H56" workbookViewId="0">
      <selection activeCell="AA47" sqref="AA47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7" width="12.7109375" customWidth="1"/>
    <col min="8" max="9" width="13.28515625" customWidth="1"/>
    <col min="10" max="10" width="12.7109375" bestFit="1" customWidth="1"/>
    <col min="11" max="12" width="12.710937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56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(JAN-SET)</v>
      </c>
    </row>
    <row r="4" spans="1:26" ht="15.75" thickBot="1" x14ac:dyDescent="0.3"/>
    <row r="5" spans="1:26" ht="24" customHeight="1" x14ac:dyDescent="0.25">
      <c r="A5" s="479" t="s">
        <v>28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92</v>
      </c>
      <c r="L5" s="467"/>
      <c r="N5" s="458">
        <v>2016</v>
      </c>
      <c r="O5" s="460">
        <v>2017</v>
      </c>
      <c r="P5" s="460">
        <v>2018</v>
      </c>
      <c r="Q5" s="475">
        <v>2019</v>
      </c>
      <c r="R5" s="475">
        <v>2020</v>
      </c>
      <c r="S5" s="475">
        <v>2021</v>
      </c>
      <c r="T5" s="475">
        <v>2022</v>
      </c>
      <c r="U5" s="486">
        <v>2023</v>
      </c>
      <c r="V5" s="466" t="str">
        <f>K5</f>
        <v>janeiro - setembro</v>
      </c>
      <c r="W5" s="467"/>
      <c r="Y5" s="469" t="s">
        <v>86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89"/>
      <c r="R6" s="489"/>
      <c r="S6" s="489"/>
      <c r="T6" s="489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109737188</v>
      </c>
      <c r="D7" s="9">
        <f t="shared" si="0"/>
        <v>112363732</v>
      </c>
      <c r="E7" s="9">
        <f t="shared" si="0"/>
        <v>115103876</v>
      </c>
      <c r="F7" s="9">
        <f t="shared" si="0"/>
        <v>124601025</v>
      </c>
      <c r="G7" s="9">
        <f t="shared" si="0"/>
        <v>112402544</v>
      </c>
      <c r="H7" s="9">
        <f t="shared" si="0"/>
        <v>117693300</v>
      </c>
      <c r="I7" s="9">
        <f t="shared" si="0"/>
        <v>124708230.15900001</v>
      </c>
      <c r="J7" s="110">
        <f t="shared" si="0"/>
        <v>123817921.35200004</v>
      </c>
      <c r="K7" s="180">
        <f>SUM(K8:K20)</f>
        <v>89571408.462000012</v>
      </c>
      <c r="L7" s="179">
        <f>SUM(L8:L20)</f>
        <v>95286808.609999985</v>
      </c>
      <c r="N7" s="64">
        <f t="shared" ref="N7:T7" si="1">C7/C24</f>
        <v>0.42715836607808244</v>
      </c>
      <c r="O7" s="16">
        <f t="shared" si="1"/>
        <v>0.42021567582483027</v>
      </c>
      <c r="P7" s="16">
        <f t="shared" si="1"/>
        <v>0.43584399343064739</v>
      </c>
      <c r="Q7" s="16">
        <f t="shared" si="1"/>
        <v>0.44773594211708734</v>
      </c>
      <c r="R7" s="258">
        <f t="shared" si="1"/>
        <v>0.44623486972491655</v>
      </c>
      <c r="S7" s="258">
        <f t="shared" si="1"/>
        <v>0.46166987883500149</v>
      </c>
      <c r="T7" s="258">
        <f t="shared" si="1"/>
        <v>0.44390088634317687</v>
      </c>
      <c r="U7" s="17">
        <f>J7/J24</f>
        <v>0.44146473688558013</v>
      </c>
      <c r="V7" s="7">
        <f>K7/K24</f>
        <v>0.43486968053127117</v>
      </c>
      <c r="W7" s="17">
        <f>L7/L24</f>
        <v>0.44639889493369028</v>
      </c>
      <c r="Y7" s="102">
        <f>(L7-K7)/K7</f>
        <v>6.380830943866074E-2</v>
      </c>
      <c r="Z7" s="101">
        <f>(W7-V7)*100</f>
        <v>1.1529214402419108</v>
      </c>
    </row>
    <row r="8" spans="1:26" ht="20.100000000000001" customHeight="1" x14ac:dyDescent="0.25">
      <c r="A8" s="24"/>
      <c r="B8" t="s">
        <v>10</v>
      </c>
      <c r="C8" s="10">
        <v>18625525</v>
      </c>
      <c r="D8" s="35">
        <v>19983662</v>
      </c>
      <c r="E8" s="35">
        <v>20334191</v>
      </c>
      <c r="F8" s="35">
        <v>21469566</v>
      </c>
      <c r="G8" s="35">
        <v>19900394</v>
      </c>
      <c r="H8" s="35">
        <v>20394126</v>
      </c>
      <c r="I8" s="35">
        <v>21486119.14300001</v>
      </c>
      <c r="J8" s="12">
        <v>20807983.867000006</v>
      </c>
      <c r="K8" s="10">
        <v>15844197.334000003</v>
      </c>
      <c r="L8" s="161">
        <v>15714750.345000008</v>
      </c>
      <c r="N8" s="96">
        <f>C8/$C$7</f>
        <v>0.16972846980551387</v>
      </c>
      <c r="O8" s="18">
        <f>D8/$D$7</f>
        <v>0.17784797322324608</v>
      </c>
      <c r="P8" s="18">
        <f>E8/$E$7</f>
        <v>0.17665948104128135</v>
      </c>
      <c r="Q8" s="37">
        <f>F8/$F$7</f>
        <v>0.17230649587352914</v>
      </c>
      <c r="R8" s="37">
        <f>G8/$G$7</f>
        <v>0.17704576152653625</v>
      </c>
      <c r="S8" s="37">
        <f>H8/$H$7</f>
        <v>0.17328196252462968</v>
      </c>
      <c r="T8" s="37">
        <f>I8/$I$7</f>
        <v>0.17229110793734884</v>
      </c>
      <c r="U8" s="19">
        <f>J8/$J$7</f>
        <v>0.16805308665976804</v>
      </c>
      <c r="V8" s="37">
        <f>K8/$K$7</f>
        <v>0.17688900516420686</v>
      </c>
      <c r="W8" s="19">
        <f>L8/$L$7</f>
        <v>0.16492052335721533</v>
      </c>
      <c r="Y8" s="103">
        <f t="shared" ref="Y8:Y24" si="2">(L8-K8)/K8</f>
        <v>-8.1699934853887903E-3</v>
      </c>
      <c r="Z8" s="104">
        <f t="shared" ref="Z8:Z24" si="3">(W8-V8)*100</f>
        <v>-1.1968481806991531</v>
      </c>
    </row>
    <row r="9" spans="1:26" ht="20.100000000000001" customHeight="1" x14ac:dyDescent="0.25">
      <c r="A9" s="24"/>
      <c r="B9" t="s">
        <v>17</v>
      </c>
      <c r="C9" s="10">
        <v>539211</v>
      </c>
      <c r="D9" s="35">
        <v>687664</v>
      </c>
      <c r="E9" s="35">
        <v>429621</v>
      </c>
      <c r="F9" s="35">
        <v>392807</v>
      </c>
      <c r="G9" s="35">
        <v>275614</v>
      </c>
      <c r="H9" s="35">
        <v>297993</v>
      </c>
      <c r="I9" s="35">
        <v>386870.87999999989</v>
      </c>
      <c r="J9" s="12">
        <v>381859.18900000007</v>
      </c>
      <c r="K9" s="10">
        <v>288651.44400000002</v>
      </c>
      <c r="L9" s="161">
        <v>263952.34900000016</v>
      </c>
      <c r="N9" s="96">
        <f t="shared" ref="N9:N20" si="4">C9/$C$7</f>
        <v>4.9136578932567508E-3</v>
      </c>
      <c r="O9" s="18">
        <f t="shared" ref="O9:O20" si="5">D9/$D$7</f>
        <v>6.1199818460995941E-3</v>
      </c>
      <c r="P9" s="18">
        <f t="shared" ref="P9:P20" si="6">E9/$E$7</f>
        <v>3.7324633620504665E-3</v>
      </c>
      <c r="Q9" s="37">
        <f t="shared" ref="Q9:Q20" si="7">F9/$F$7</f>
        <v>3.1525182076150658E-3</v>
      </c>
      <c r="R9" s="37">
        <f t="shared" ref="R9:R20" si="8">G9/$G$7</f>
        <v>2.4520263527131555E-3</v>
      </c>
      <c r="S9" s="37">
        <f t="shared" ref="S9:S20" si="9">H9/$H$7</f>
        <v>2.5319453188924093E-3</v>
      </c>
      <c r="T9" s="37">
        <f t="shared" ref="T9:T20" si="10">I9/$I$7</f>
        <v>3.102208086080195E-3</v>
      </c>
      <c r="U9" s="19">
        <f t="shared" ref="U9:U20" si="11">J9/$J$7</f>
        <v>3.0840381168604708E-3</v>
      </c>
      <c r="V9" s="37">
        <f t="shared" ref="V9:V20" si="12">K9/$K$7</f>
        <v>3.2225846277995976E-3</v>
      </c>
      <c r="W9" s="19">
        <f t="shared" ref="W9:W20" si="13">L9/$L$7</f>
        <v>2.7700827937299538E-3</v>
      </c>
      <c r="Y9" s="103">
        <f t="shared" si="2"/>
        <v>-8.5567197093252209E-2</v>
      </c>
      <c r="Z9" s="104">
        <f t="shared" si="3"/>
        <v>-4.5250183406964378E-2</v>
      </c>
    </row>
    <row r="10" spans="1:26" ht="20.100000000000001" customHeight="1" x14ac:dyDescent="0.25">
      <c r="A10" s="24"/>
      <c r="B10" t="s">
        <v>14</v>
      </c>
      <c r="C10" s="10">
        <v>11753648</v>
      </c>
      <c r="D10" s="35">
        <v>13623943</v>
      </c>
      <c r="E10" s="35">
        <v>13143932</v>
      </c>
      <c r="F10" s="35">
        <v>12901981</v>
      </c>
      <c r="G10" s="35">
        <v>12362376</v>
      </c>
      <c r="H10" s="35">
        <v>14026050</v>
      </c>
      <c r="I10" s="35">
        <v>16104727.376999995</v>
      </c>
      <c r="J10" s="12">
        <v>16687660.908999987</v>
      </c>
      <c r="K10" s="10">
        <v>11589060.462999983</v>
      </c>
      <c r="L10" s="161">
        <v>13755804.871000003</v>
      </c>
      <c r="N10" s="96">
        <f t="shared" si="4"/>
        <v>0.10710724608689627</v>
      </c>
      <c r="O10" s="18">
        <f t="shared" si="5"/>
        <v>0.12124858045832795</v>
      </c>
      <c r="P10" s="18">
        <f t="shared" si="6"/>
        <v>0.11419191478834301</v>
      </c>
      <c r="Q10" s="37">
        <f t="shared" si="7"/>
        <v>0.1035463472310922</v>
      </c>
      <c r="R10" s="37">
        <f t="shared" si="8"/>
        <v>0.10998306230506669</v>
      </c>
      <c r="S10" s="37">
        <f t="shared" si="9"/>
        <v>0.11917458342998284</v>
      </c>
      <c r="T10" s="37">
        <f t="shared" si="10"/>
        <v>0.12913925052473965</v>
      </c>
      <c r="U10" s="19">
        <f t="shared" si="11"/>
        <v>0.13477581215047937</v>
      </c>
      <c r="V10" s="37">
        <f t="shared" si="12"/>
        <v>0.12938347919265503</v>
      </c>
      <c r="W10" s="19">
        <f t="shared" si="13"/>
        <v>0.14436211131071908</v>
      </c>
      <c r="Y10" s="103">
        <f t="shared" si="2"/>
        <v>0.18696463055980378</v>
      </c>
      <c r="Z10" s="104">
        <f t="shared" si="3"/>
        <v>1.497863211806405</v>
      </c>
    </row>
    <row r="11" spans="1:26" ht="20.100000000000001" customHeight="1" x14ac:dyDescent="0.25">
      <c r="A11" s="24"/>
      <c r="B11" t="s">
        <v>8</v>
      </c>
      <c r="C11" s="10">
        <v>108515</v>
      </c>
      <c r="D11" s="35">
        <v>88963</v>
      </c>
      <c r="E11" s="35">
        <v>259060</v>
      </c>
      <c r="F11" s="35">
        <v>298131</v>
      </c>
      <c r="G11" s="35">
        <v>76415</v>
      </c>
      <c r="H11" s="35"/>
      <c r="I11" s="35"/>
      <c r="J11" s="12"/>
      <c r="K11" s="10"/>
      <c r="L11" s="161"/>
      <c r="N11" s="96">
        <f t="shared" si="4"/>
        <v>9.8886259050122547E-4</v>
      </c>
      <c r="O11" s="18">
        <f t="shared" si="5"/>
        <v>7.9174123550826881E-4</v>
      </c>
      <c r="P11" s="18">
        <f t="shared" si="6"/>
        <v>2.2506626970580906E-3</v>
      </c>
      <c r="Q11" s="37">
        <f t="shared" si="7"/>
        <v>2.3926849718932889E-3</v>
      </c>
      <c r="R11" s="37">
        <f t="shared" si="8"/>
        <v>6.798333674725369E-4</v>
      </c>
      <c r="S11" s="37">
        <f t="shared" si="9"/>
        <v>0</v>
      </c>
      <c r="T11" s="37">
        <f t="shared" si="10"/>
        <v>0</v>
      </c>
      <c r="U11" s="19">
        <f t="shared" si="11"/>
        <v>0</v>
      </c>
      <c r="V11" s="37">
        <f t="shared" si="12"/>
        <v>0</v>
      </c>
      <c r="W11" s="19">
        <f t="shared" si="13"/>
        <v>0</v>
      </c>
      <c r="Y11" s="103"/>
      <c r="Z11" s="104">
        <f t="shared" si="3"/>
        <v>0</v>
      </c>
    </row>
    <row r="12" spans="1:26" ht="20.100000000000001" customHeight="1" x14ac:dyDescent="0.25">
      <c r="A12" s="24"/>
      <c r="B12" t="s">
        <v>15</v>
      </c>
      <c r="C12" s="10">
        <v>33870</v>
      </c>
      <c r="D12" s="35">
        <v>27242</v>
      </c>
      <c r="E12" s="35">
        <v>23820</v>
      </c>
      <c r="F12" s="35">
        <v>29584</v>
      </c>
      <c r="G12" s="35">
        <v>54141</v>
      </c>
      <c r="H12" s="35">
        <v>32673</v>
      </c>
      <c r="I12" s="35">
        <v>34983.923999999999</v>
      </c>
      <c r="J12" s="12">
        <v>32455.945999999993</v>
      </c>
      <c r="K12" s="10">
        <v>23507.161000000004</v>
      </c>
      <c r="L12" s="161">
        <v>16644.410000000003</v>
      </c>
      <c r="N12" s="96">
        <f t="shared" si="4"/>
        <v>3.0864650914874908E-4</v>
      </c>
      <c r="O12" s="18">
        <f t="shared" si="5"/>
        <v>2.4244477746609554E-4</v>
      </c>
      <c r="P12" s="18">
        <f t="shared" si="6"/>
        <v>2.0694350900920139E-4</v>
      </c>
      <c r="Q12" s="37">
        <f t="shared" si="7"/>
        <v>2.374298285266915E-4</v>
      </c>
      <c r="R12" s="37">
        <f t="shared" si="8"/>
        <v>4.8167059279370048E-4</v>
      </c>
      <c r="S12" s="37">
        <f t="shared" si="9"/>
        <v>2.7761138484518662E-4</v>
      </c>
      <c r="T12" s="37">
        <f t="shared" si="10"/>
        <v>2.805261846423154E-4</v>
      </c>
      <c r="U12" s="19">
        <f t="shared" si="11"/>
        <v>2.6212640016570369E-4</v>
      </c>
      <c r="V12" s="37">
        <f t="shared" si="12"/>
        <v>2.6244045285915915E-4</v>
      </c>
      <c r="W12" s="19">
        <f t="shared" si="13"/>
        <v>1.7467695941128663E-4</v>
      </c>
      <c r="Y12" s="103">
        <f t="shared" si="2"/>
        <v>-0.2919429955833458</v>
      </c>
      <c r="Z12" s="104">
        <f t="shared" si="3"/>
        <v>-8.7763493447872518E-3</v>
      </c>
    </row>
    <row r="13" spans="1:26" ht="20.100000000000001" customHeight="1" x14ac:dyDescent="0.25">
      <c r="A13" s="24"/>
      <c r="B13" t="s">
        <v>13</v>
      </c>
      <c r="C13" s="10">
        <v>1062653</v>
      </c>
      <c r="D13" s="35">
        <v>762668</v>
      </c>
      <c r="E13" s="35">
        <v>1066136</v>
      </c>
      <c r="F13" s="35">
        <v>883932</v>
      </c>
      <c r="G13" s="35">
        <v>506675</v>
      </c>
      <c r="H13" s="35">
        <v>377044</v>
      </c>
      <c r="I13" s="35">
        <v>296974.68299999979</v>
      </c>
      <c r="J13" s="12">
        <v>409400.05699999974</v>
      </c>
      <c r="K13" s="10">
        <v>288775.13899999997</v>
      </c>
      <c r="L13" s="161">
        <v>366570.2209999999</v>
      </c>
      <c r="N13" s="96">
        <f t="shared" si="4"/>
        <v>9.6836179181117709E-3</v>
      </c>
      <c r="O13" s="18">
        <f t="shared" si="5"/>
        <v>6.7874926048202104E-3</v>
      </c>
      <c r="P13" s="18">
        <f t="shared" si="6"/>
        <v>9.2623813988679232E-3</v>
      </c>
      <c r="Q13" s="37">
        <f t="shared" si="7"/>
        <v>7.0940989450126914E-3</v>
      </c>
      <c r="R13" s="37">
        <f t="shared" si="8"/>
        <v>4.5076826730896767E-3</v>
      </c>
      <c r="S13" s="37">
        <f t="shared" si="9"/>
        <v>3.2036148191953153E-3</v>
      </c>
      <c r="T13" s="37">
        <f t="shared" si="10"/>
        <v>2.381355926720828E-3</v>
      </c>
      <c r="U13" s="19">
        <f t="shared" si="11"/>
        <v>3.3064685025370657E-3</v>
      </c>
      <c r="V13" s="37">
        <f t="shared" si="12"/>
        <v>3.2239655930219142E-3</v>
      </c>
      <c r="W13" s="19">
        <f t="shared" si="13"/>
        <v>3.8470196068832322E-3</v>
      </c>
      <c r="Y13" s="103">
        <f t="shared" si="2"/>
        <v>0.26939674332560859</v>
      </c>
      <c r="Z13" s="104">
        <f t="shared" si="3"/>
        <v>6.2305401386131797E-2</v>
      </c>
    </row>
    <row r="14" spans="1:26" ht="20.100000000000001" customHeight="1" x14ac:dyDescent="0.25">
      <c r="A14" s="24"/>
      <c r="B14" t="s">
        <v>16</v>
      </c>
      <c r="C14" s="10">
        <v>6243657</v>
      </c>
      <c r="D14" s="35">
        <v>5984241</v>
      </c>
      <c r="E14" s="35">
        <v>6482985</v>
      </c>
      <c r="F14" s="35">
        <v>6587282</v>
      </c>
      <c r="G14" s="35">
        <v>5453007</v>
      </c>
      <c r="H14" s="35">
        <v>5386131</v>
      </c>
      <c r="I14" s="35">
        <v>6099837.685999996</v>
      </c>
      <c r="J14" s="12">
        <v>5509406.8689999999</v>
      </c>
      <c r="K14" s="10">
        <v>3958533.5080000004</v>
      </c>
      <c r="L14" s="161">
        <v>4132983.2590000005</v>
      </c>
      <c r="N14" s="96">
        <f t="shared" si="4"/>
        <v>5.6896455192564255E-2</v>
      </c>
      <c r="O14" s="18">
        <f t="shared" si="5"/>
        <v>5.3257762923004374E-2</v>
      </c>
      <c r="P14" s="18">
        <f t="shared" si="6"/>
        <v>5.6322907840219039E-2</v>
      </c>
      <c r="Q14" s="37">
        <f t="shared" si="7"/>
        <v>5.2866996880643641E-2</v>
      </c>
      <c r="R14" s="37">
        <f t="shared" si="8"/>
        <v>4.8513199131863062E-2</v>
      </c>
      <c r="S14" s="37">
        <f t="shared" si="9"/>
        <v>4.5764125910310954E-2</v>
      </c>
      <c r="T14" s="37">
        <f t="shared" si="10"/>
        <v>4.8912871894844862E-2</v>
      </c>
      <c r="U14" s="19">
        <f t="shared" si="11"/>
        <v>4.4496037478592397E-2</v>
      </c>
      <c r="V14" s="37">
        <f t="shared" si="12"/>
        <v>4.4194163918717187E-2</v>
      </c>
      <c r="W14" s="19">
        <f t="shared" si="13"/>
        <v>4.3374138763697244E-2</v>
      </c>
      <c r="Y14" s="103">
        <f t="shared" si="2"/>
        <v>4.4069287438756259E-2</v>
      </c>
      <c r="Z14" s="104">
        <f t="shared" si="3"/>
        <v>-8.2002515501994333E-2</v>
      </c>
    </row>
    <row r="15" spans="1:26" ht="20.100000000000001" customHeight="1" x14ac:dyDescent="0.25">
      <c r="A15" s="24"/>
      <c r="B15" t="s">
        <v>83</v>
      </c>
      <c r="C15" s="10">
        <v>372565</v>
      </c>
      <c r="D15" s="35">
        <v>415358</v>
      </c>
      <c r="E15" s="35">
        <v>770569</v>
      </c>
      <c r="F15" s="35">
        <v>903667</v>
      </c>
      <c r="G15" s="35">
        <v>850670</v>
      </c>
      <c r="H15" s="35">
        <v>1004265</v>
      </c>
      <c r="I15" s="35">
        <v>1226865.0389999994</v>
      </c>
      <c r="J15" s="12">
        <v>1349506.8959999999</v>
      </c>
      <c r="K15" s="10">
        <v>1018795.4209999995</v>
      </c>
      <c r="L15" s="161">
        <v>1066876.0939999998</v>
      </c>
      <c r="N15" s="96">
        <f t="shared" si="4"/>
        <v>3.3950660372306972E-3</v>
      </c>
      <c r="O15" s="18">
        <f t="shared" si="5"/>
        <v>3.6965486336819073E-3</v>
      </c>
      <c r="P15" s="18">
        <f t="shared" si="6"/>
        <v>6.6945530140097107E-3</v>
      </c>
      <c r="Q15" s="37">
        <f t="shared" si="7"/>
        <v>7.2524844799631465E-3</v>
      </c>
      <c r="R15" s="37">
        <f t="shared" si="8"/>
        <v>7.5680671426796176E-3</v>
      </c>
      <c r="S15" s="37">
        <f t="shared" si="9"/>
        <v>8.5328986441879015E-3</v>
      </c>
      <c r="T15" s="37">
        <f t="shared" si="10"/>
        <v>9.8378834936216786E-3</v>
      </c>
      <c r="U15" s="19">
        <f t="shared" si="11"/>
        <v>1.0899124143455032E-2</v>
      </c>
      <c r="V15" s="37">
        <f t="shared" si="12"/>
        <v>1.137411411178396E-2</v>
      </c>
      <c r="W15" s="19">
        <f t="shared" si="13"/>
        <v>1.1196472098951535E-2</v>
      </c>
      <c r="Y15" s="103">
        <f t="shared" si="2"/>
        <v>4.7193648507770754E-2</v>
      </c>
      <c r="Z15" s="104">
        <f t="shared" si="3"/>
        <v>-1.7764201283242478E-2</v>
      </c>
    </row>
    <row r="16" spans="1:26" ht="20.100000000000001" customHeight="1" x14ac:dyDescent="0.25">
      <c r="A16" s="24"/>
      <c r="B16" t="s">
        <v>9</v>
      </c>
      <c r="C16" s="10">
        <v>3895621</v>
      </c>
      <c r="D16" s="35">
        <v>4806982</v>
      </c>
      <c r="E16" s="35">
        <v>5482162</v>
      </c>
      <c r="F16" s="35">
        <v>5290110</v>
      </c>
      <c r="G16" s="35">
        <v>4612920</v>
      </c>
      <c r="H16" s="35">
        <v>5165606</v>
      </c>
      <c r="I16" s="35">
        <v>5585350.6699999981</v>
      </c>
      <c r="J16" s="12">
        <v>5097240.7789999964</v>
      </c>
      <c r="K16" s="10">
        <v>3690003.782999998</v>
      </c>
      <c r="L16" s="161">
        <v>3599551.4759999998</v>
      </c>
      <c r="N16" s="96">
        <f t="shared" si="4"/>
        <v>3.5499551893019163E-2</v>
      </c>
      <c r="O16" s="18">
        <f t="shared" si="5"/>
        <v>4.2780547730472317E-2</v>
      </c>
      <c r="P16" s="18">
        <f t="shared" si="6"/>
        <v>4.7627953032615515E-2</v>
      </c>
      <c r="Q16" s="37">
        <f t="shared" si="7"/>
        <v>4.2456392312984585E-2</v>
      </c>
      <c r="R16" s="37">
        <f t="shared" si="8"/>
        <v>4.1039284662453906E-2</v>
      </c>
      <c r="S16" s="37">
        <f t="shared" si="9"/>
        <v>4.3890399878327824E-2</v>
      </c>
      <c r="T16" s="37">
        <f t="shared" si="10"/>
        <v>4.4787346134884679E-2</v>
      </c>
      <c r="U16" s="19">
        <f t="shared" si="11"/>
        <v>4.1167229455493198E-2</v>
      </c>
      <c r="V16" s="37">
        <f t="shared" si="12"/>
        <v>4.1196223732101453E-2</v>
      </c>
      <c r="W16" s="19">
        <f t="shared" si="13"/>
        <v>3.7775968452596918E-2</v>
      </c>
      <c r="Y16" s="103">
        <f t="shared" si="2"/>
        <v>-2.4512795194605419E-2</v>
      </c>
      <c r="Z16" s="104">
        <f t="shared" si="3"/>
        <v>-0.34202552795045349</v>
      </c>
    </row>
    <row r="17" spans="1:27" ht="20.25" customHeight="1" x14ac:dyDescent="0.25">
      <c r="A17" s="24"/>
      <c r="B17" t="s">
        <v>12</v>
      </c>
      <c r="C17" s="10">
        <v>4845416</v>
      </c>
      <c r="D17" s="35">
        <v>5201550</v>
      </c>
      <c r="E17" s="35">
        <v>5167240</v>
      </c>
      <c r="F17" s="35">
        <v>10234145</v>
      </c>
      <c r="G17" s="35">
        <v>9021185</v>
      </c>
      <c r="H17" s="35">
        <v>8873262</v>
      </c>
      <c r="I17" s="35">
        <v>9367239.8219999988</v>
      </c>
      <c r="J17" s="12">
        <v>8231902.6259999992</v>
      </c>
      <c r="K17" s="10">
        <v>6133566.4699999979</v>
      </c>
      <c r="L17" s="161">
        <v>5915825.4030000037</v>
      </c>
      <c r="N17" s="96">
        <f t="shared" si="4"/>
        <v>4.4154730846575001E-2</v>
      </c>
      <c r="O17" s="18">
        <f t="shared" si="5"/>
        <v>4.6292072249789637E-2</v>
      </c>
      <c r="P17" s="18">
        <f t="shared" si="6"/>
        <v>4.4891972186931396E-2</v>
      </c>
      <c r="Q17" s="37">
        <f t="shared" si="7"/>
        <v>8.213531951282102E-2</v>
      </c>
      <c r="R17" s="37">
        <f t="shared" si="8"/>
        <v>8.0257836513024122E-2</v>
      </c>
      <c r="S17" s="37">
        <f t="shared" si="9"/>
        <v>7.5393093744503717E-2</v>
      </c>
      <c r="T17" s="37">
        <f t="shared" si="10"/>
        <v>7.511324481196624E-2</v>
      </c>
      <c r="U17" s="19">
        <f t="shared" si="11"/>
        <v>6.6483934927300634E-2</v>
      </c>
      <c r="V17" s="37">
        <f t="shared" si="12"/>
        <v>6.8476834017878782E-2</v>
      </c>
      <c r="W17" s="19">
        <f t="shared" si="13"/>
        <v>6.2084411150896288E-2</v>
      </c>
      <c r="Y17" s="103">
        <f t="shared" si="2"/>
        <v>-3.5499911522112237E-2</v>
      </c>
      <c r="Z17" s="104">
        <f t="shared" si="3"/>
        <v>-0.63924228669824945</v>
      </c>
    </row>
    <row r="18" spans="1:27" ht="20.100000000000001" customHeight="1" x14ac:dyDescent="0.25">
      <c r="A18" s="24"/>
      <c r="B18" t="s">
        <v>11</v>
      </c>
      <c r="C18" s="10">
        <v>14042265</v>
      </c>
      <c r="D18" s="35">
        <v>14810295</v>
      </c>
      <c r="E18" s="35">
        <v>17624800</v>
      </c>
      <c r="F18" s="35">
        <v>20081558</v>
      </c>
      <c r="G18" s="35">
        <v>20462250</v>
      </c>
      <c r="H18" s="35">
        <v>21788993</v>
      </c>
      <c r="I18" s="35">
        <v>21699791.497999977</v>
      </c>
      <c r="J18" s="12">
        <v>21792484.760000002</v>
      </c>
      <c r="K18" s="10">
        <v>16139053.643999996</v>
      </c>
      <c r="L18" s="161">
        <v>15882638.178999994</v>
      </c>
      <c r="N18" s="96">
        <f t="shared" si="4"/>
        <v>0.12796268298764862</v>
      </c>
      <c r="O18" s="18">
        <f t="shared" si="5"/>
        <v>0.13180672033926391</v>
      </c>
      <c r="P18" s="18">
        <f t="shared" si="6"/>
        <v>0.15312082105732044</v>
      </c>
      <c r="Q18" s="37">
        <f t="shared" si="7"/>
        <v>0.16116687643620908</v>
      </c>
      <c r="R18" s="37">
        <f t="shared" si="8"/>
        <v>0.1820443672520437</v>
      </c>
      <c r="S18" s="37">
        <f t="shared" si="9"/>
        <v>0.18513367370954847</v>
      </c>
      <c r="T18" s="37">
        <f t="shared" si="10"/>
        <v>0.1740044860738803</v>
      </c>
      <c r="U18" s="19">
        <f t="shared" si="11"/>
        <v>0.17600428534126725</v>
      </c>
      <c r="V18" s="37">
        <f t="shared" si="12"/>
        <v>0.18018086263371494</v>
      </c>
      <c r="W18" s="19">
        <f t="shared" si="13"/>
        <v>0.16668244440850308</v>
      </c>
      <c r="Y18" s="103">
        <f t="shared" si="2"/>
        <v>-1.5887887273695823E-2</v>
      </c>
      <c r="Z18" s="104">
        <f t="shared" si="3"/>
        <v>-1.3498418225211861</v>
      </c>
    </row>
    <row r="19" spans="1:27" ht="20.100000000000001" customHeight="1" x14ac:dyDescent="0.25">
      <c r="A19" s="24"/>
      <c r="B19" t="s">
        <v>6</v>
      </c>
      <c r="C19" s="10">
        <v>47928070</v>
      </c>
      <c r="D19" s="35">
        <v>45576684</v>
      </c>
      <c r="E19" s="35">
        <v>43835850</v>
      </c>
      <c r="F19" s="35">
        <v>45113271</v>
      </c>
      <c r="G19" s="35">
        <v>38603495</v>
      </c>
      <c r="H19" s="35">
        <v>40125383</v>
      </c>
      <c r="I19" s="35">
        <v>42109431.882000029</v>
      </c>
      <c r="J19" s="12">
        <v>43188962.876000062</v>
      </c>
      <c r="K19" s="10">
        <v>30348082.853000037</v>
      </c>
      <c r="L19" s="161">
        <v>34260595.11399997</v>
      </c>
      <c r="N19" s="96">
        <f t="shared" si="4"/>
        <v>0.43675321806131939</v>
      </c>
      <c r="O19" s="18">
        <f t="shared" si="5"/>
        <v>0.40561739262985674</v>
      </c>
      <c r="P19" s="18">
        <f t="shared" si="6"/>
        <v>0.38083730560037787</v>
      </c>
      <c r="Q19" s="37">
        <f t="shared" si="7"/>
        <v>0.36206179684316403</v>
      </c>
      <c r="R19" s="37">
        <f t="shared" si="8"/>
        <v>0.34343969118706069</v>
      </c>
      <c r="S19" s="37">
        <f t="shared" si="9"/>
        <v>0.34093175227476841</v>
      </c>
      <c r="T19" s="37">
        <f t="shared" si="10"/>
        <v>0.33766361553132068</v>
      </c>
      <c r="U19" s="19">
        <f t="shared" si="11"/>
        <v>0.34881027240974938</v>
      </c>
      <c r="V19" s="37">
        <f t="shared" si="12"/>
        <v>0.33881439818907144</v>
      </c>
      <c r="W19" s="19">
        <f t="shared" si="13"/>
        <v>0.35955234112441931</v>
      </c>
      <c r="Y19" s="103">
        <f t="shared" si="2"/>
        <v>0.12892123301334549</v>
      </c>
      <c r="Z19" s="104">
        <f t="shared" si="3"/>
        <v>2.0737942935347862</v>
      </c>
    </row>
    <row r="20" spans="1:27" ht="20.100000000000001" customHeight="1" thickBot="1" x14ac:dyDescent="0.3">
      <c r="A20" s="24"/>
      <c r="B20" t="s">
        <v>7</v>
      </c>
      <c r="C20" s="32">
        <v>286172</v>
      </c>
      <c r="D20" s="44">
        <v>394480</v>
      </c>
      <c r="E20" s="44">
        <v>483510</v>
      </c>
      <c r="F20" s="35">
        <v>414991</v>
      </c>
      <c r="G20" s="35">
        <v>223402</v>
      </c>
      <c r="H20" s="35">
        <v>221774</v>
      </c>
      <c r="I20" s="35">
        <v>310037.55500000005</v>
      </c>
      <c r="J20" s="12">
        <v>329056.57799999992</v>
      </c>
      <c r="K20" s="10">
        <v>249181.24199999988</v>
      </c>
      <c r="L20" s="161">
        <v>310616.88900000002</v>
      </c>
      <c r="N20" s="96">
        <f t="shared" si="4"/>
        <v>2.6077941782142256E-3</v>
      </c>
      <c r="O20" s="18">
        <f t="shared" si="5"/>
        <v>3.5107413484628653E-3</v>
      </c>
      <c r="P20" s="18">
        <f t="shared" si="6"/>
        <v>4.2006404719159935E-3</v>
      </c>
      <c r="Q20" s="37">
        <f t="shared" si="7"/>
        <v>3.3305584765454376E-3</v>
      </c>
      <c r="R20" s="37">
        <f t="shared" si="8"/>
        <v>1.987517293202901E-3</v>
      </c>
      <c r="S20" s="37">
        <f t="shared" si="9"/>
        <v>1.8843383608072846E-3</v>
      </c>
      <c r="T20" s="37">
        <f t="shared" si="10"/>
        <v>2.4861033999497035E-3</v>
      </c>
      <c r="U20" s="19">
        <f t="shared" si="11"/>
        <v>2.6575844143315094E-3</v>
      </c>
      <c r="V20" s="37">
        <f t="shared" si="12"/>
        <v>2.7819283661896766E-3</v>
      </c>
      <c r="W20" s="19">
        <f t="shared" si="13"/>
        <v>3.2598099729766999E-3</v>
      </c>
      <c r="Y20" s="105">
        <f t="shared" si="2"/>
        <v>0.24655004729449165</v>
      </c>
      <c r="Z20" s="106">
        <f t="shared" si="3"/>
        <v>4.7788160678702327E-2</v>
      </c>
    </row>
    <row r="21" spans="1:27" ht="20.100000000000001" customHeight="1" thickBot="1" x14ac:dyDescent="0.3">
      <c r="A21" s="5" t="s">
        <v>45</v>
      </c>
      <c r="B21" s="6"/>
      <c r="C21" s="13">
        <f t="shared" ref="C21:I21" si="14">C22+C23</f>
        <v>147163289</v>
      </c>
      <c r="D21" s="36">
        <f t="shared" si="14"/>
        <v>155031652</v>
      </c>
      <c r="E21" s="36">
        <f t="shared" si="14"/>
        <v>148990336</v>
      </c>
      <c r="F21" s="36">
        <f t="shared" si="14"/>
        <v>153690292</v>
      </c>
      <c r="G21" s="36">
        <f t="shared" si="14"/>
        <v>139488448</v>
      </c>
      <c r="H21" s="36">
        <f t="shared" si="14"/>
        <v>137236262</v>
      </c>
      <c r="I21" s="36">
        <f t="shared" si="14"/>
        <v>156228875.38800019</v>
      </c>
      <c r="J21" s="15">
        <f t="shared" ref="J21" si="15">J22+J23</f>
        <v>156652773.14900032</v>
      </c>
      <c r="K21" s="13">
        <f>K22+K23</f>
        <v>116401581.77400009</v>
      </c>
      <c r="L21" s="160">
        <f>L22+L23</f>
        <v>118169832.28100006</v>
      </c>
      <c r="N21" s="20">
        <f t="shared" ref="N21:T21" si="16">C21/C24</f>
        <v>0.57284163392191756</v>
      </c>
      <c r="O21" s="21">
        <f t="shared" si="16"/>
        <v>0.57978432417516979</v>
      </c>
      <c r="P21" s="21">
        <f t="shared" si="16"/>
        <v>0.56415600656935261</v>
      </c>
      <c r="Q21" s="21">
        <f t="shared" si="16"/>
        <v>0.55226405788291266</v>
      </c>
      <c r="R21" s="259">
        <f t="shared" si="16"/>
        <v>0.55376513027508345</v>
      </c>
      <c r="S21" s="259">
        <f t="shared" si="16"/>
        <v>0.53833012116499857</v>
      </c>
      <c r="T21" s="259">
        <f t="shared" si="16"/>
        <v>0.55609911365682319</v>
      </c>
      <c r="U21" s="22">
        <f>J21/J24</f>
        <v>0.55853526311441992</v>
      </c>
      <c r="V21" s="27">
        <f>K21/K24</f>
        <v>0.56513031946872871</v>
      </c>
      <c r="W21" s="22">
        <f>L21/L24</f>
        <v>0.55360110506630977</v>
      </c>
      <c r="Y21" s="102">
        <f t="shared" si="2"/>
        <v>1.5190949126731993E-2</v>
      </c>
      <c r="Z21" s="101">
        <f t="shared" si="3"/>
        <v>-1.1529214402418941</v>
      </c>
    </row>
    <row r="22" spans="1:27" ht="20.100000000000001" customHeight="1" x14ac:dyDescent="0.25">
      <c r="A22" s="24"/>
      <c r="B22" t="s">
        <v>4</v>
      </c>
      <c r="C22" s="10">
        <v>3046159</v>
      </c>
      <c r="D22" s="35">
        <v>3186089</v>
      </c>
      <c r="E22" s="35">
        <v>4597781</v>
      </c>
      <c r="F22" s="35">
        <v>8165902</v>
      </c>
      <c r="G22" s="35">
        <v>8285202</v>
      </c>
      <c r="H22" s="35">
        <v>9395190</v>
      </c>
      <c r="I22" s="35">
        <v>10716304.384</v>
      </c>
      <c r="J22" s="12">
        <v>11640486.070999999</v>
      </c>
      <c r="K22" s="10">
        <v>8562920.1249999981</v>
      </c>
      <c r="L22" s="161">
        <v>9149443.5930000003</v>
      </c>
      <c r="N22" s="96">
        <f t="shared" ref="N22:S22" si="17">C22/C21</f>
        <v>2.0699177224830848E-2</v>
      </c>
      <c r="O22" s="37">
        <f t="shared" si="17"/>
        <v>2.0551216212286765E-2</v>
      </c>
      <c r="P22" s="37">
        <f t="shared" si="17"/>
        <v>3.085959212817669E-2</v>
      </c>
      <c r="Q22" s="37">
        <f t="shared" si="17"/>
        <v>5.3132191329300096E-2</v>
      </c>
      <c r="R22" s="37">
        <f t="shared" si="17"/>
        <v>5.9397047703907351E-2</v>
      </c>
      <c r="S22" s="37">
        <f t="shared" si="17"/>
        <v>6.8459967235190364E-2</v>
      </c>
      <c r="T22" s="37">
        <f>I22/I21</f>
        <v>6.859362174492814E-2</v>
      </c>
      <c r="U22" s="19">
        <f>J22/J21</f>
        <v>7.4307564666781525E-2</v>
      </c>
      <c r="V22" s="37">
        <f>K22/K21</f>
        <v>7.3563606219934075E-2</v>
      </c>
      <c r="W22" s="19">
        <f>L22/L21</f>
        <v>7.7426221366238612E-2</v>
      </c>
      <c r="Y22" s="103">
        <f t="shared" si="2"/>
        <v>6.849573036277766E-2</v>
      </c>
      <c r="Z22" s="104">
        <f t="shared" si="3"/>
        <v>0.38626151463045377</v>
      </c>
    </row>
    <row r="23" spans="1:27" ht="20.100000000000001" customHeight="1" thickBot="1" x14ac:dyDescent="0.3">
      <c r="A23" s="24"/>
      <c r="B23" t="s">
        <v>3</v>
      </c>
      <c r="C23" s="32">
        <v>144117130</v>
      </c>
      <c r="D23" s="35">
        <v>151845563</v>
      </c>
      <c r="E23" s="35">
        <v>144392555</v>
      </c>
      <c r="F23" s="35">
        <v>145524390</v>
      </c>
      <c r="G23" s="35">
        <v>131203246</v>
      </c>
      <c r="H23" s="35">
        <v>127841072</v>
      </c>
      <c r="I23" s="35">
        <v>145512571.00400019</v>
      </c>
      <c r="J23" s="43">
        <v>145012287.07800031</v>
      </c>
      <c r="K23" s="10">
        <v>107838661.64900009</v>
      </c>
      <c r="L23" s="161">
        <v>109020388.68800007</v>
      </c>
      <c r="N23" s="96">
        <f>C23/C21</f>
        <v>0.97930082277516917</v>
      </c>
      <c r="O23" s="37">
        <f>D23/D21</f>
        <v>0.97944878378771327</v>
      </c>
      <c r="P23" s="37">
        <f>E23/E21</f>
        <v>0.96914040787182332</v>
      </c>
      <c r="Q23" s="37">
        <f>F23/F21</f>
        <v>0.94686780867069986</v>
      </c>
      <c r="R23" s="37">
        <f>F23/F21</f>
        <v>0.94686780867069986</v>
      </c>
      <c r="S23" s="37">
        <f>H23/H21</f>
        <v>0.93154003276480968</v>
      </c>
      <c r="T23" s="37">
        <f>I23/I21</f>
        <v>0.93140637825507178</v>
      </c>
      <c r="U23" s="94">
        <f>J23/J21</f>
        <v>0.92569243533321843</v>
      </c>
      <c r="V23" s="178">
        <f>K23/K21</f>
        <v>0.92643639378006593</v>
      </c>
      <c r="W23" s="94">
        <f>L23/L21</f>
        <v>0.92257377863376144</v>
      </c>
      <c r="Y23" s="105">
        <f t="shared" si="2"/>
        <v>1.0958287324135499E-2</v>
      </c>
      <c r="Z23" s="106">
        <f t="shared" si="3"/>
        <v>-0.38626151463044822</v>
      </c>
    </row>
    <row r="24" spans="1:27" ht="20.100000000000001" customHeight="1" thickBot="1" x14ac:dyDescent="0.3">
      <c r="A24" s="74" t="s">
        <v>5</v>
      </c>
      <c r="B24" s="100"/>
      <c r="C24" s="83">
        <f t="shared" ref="C24:I24" si="18">C7+C21</f>
        <v>256900477</v>
      </c>
      <c r="D24" s="84">
        <f t="shared" si="18"/>
        <v>267395384</v>
      </c>
      <c r="E24" s="84">
        <f t="shared" si="18"/>
        <v>264094212</v>
      </c>
      <c r="F24" s="84">
        <f t="shared" si="18"/>
        <v>278291317</v>
      </c>
      <c r="G24" s="84">
        <f t="shared" si="18"/>
        <v>251890992</v>
      </c>
      <c r="H24" s="84">
        <f t="shared" si="18"/>
        <v>254929562</v>
      </c>
      <c r="I24" s="84">
        <f t="shared" si="18"/>
        <v>280937105.54700017</v>
      </c>
      <c r="J24" s="167">
        <f t="shared" ref="J24" si="19">J7+J21</f>
        <v>280470694.50100034</v>
      </c>
      <c r="K24" s="170">
        <f>K7+K21</f>
        <v>205972990.23600012</v>
      </c>
      <c r="L24" s="169">
        <f>L7+L21</f>
        <v>213456640.89100003</v>
      </c>
      <c r="N24" s="89">
        <f>N7+N21</f>
        <v>1</v>
      </c>
      <c r="O24" s="85">
        <f>O7+O21</f>
        <v>1</v>
      </c>
      <c r="P24" s="85">
        <f>P7+P21</f>
        <v>1</v>
      </c>
      <c r="Q24" s="85">
        <f t="shared" ref="Q24:T24" si="20">Q7+Q21</f>
        <v>1</v>
      </c>
      <c r="R24" s="85">
        <f t="shared" si="20"/>
        <v>1</v>
      </c>
      <c r="S24" s="85">
        <f t="shared" si="20"/>
        <v>1</v>
      </c>
      <c r="T24" s="85">
        <f t="shared" si="20"/>
        <v>1</v>
      </c>
      <c r="U24" s="174">
        <f t="shared" ref="U24:W24" si="21">U7+U21</f>
        <v>1</v>
      </c>
      <c r="V24" s="181">
        <f t="shared" si="21"/>
        <v>0.99999999999999989</v>
      </c>
      <c r="W24" s="85">
        <f t="shared" si="21"/>
        <v>1</v>
      </c>
      <c r="Y24" s="93">
        <f t="shared" si="2"/>
        <v>3.6333165073854007E-2</v>
      </c>
      <c r="Z24" s="155">
        <f t="shared" si="3"/>
        <v>1.1102230246251565E-14</v>
      </c>
      <c r="AA24" s="172"/>
    </row>
    <row r="25" spans="1:27" x14ac:dyDescent="0.25">
      <c r="L25" s="260"/>
    </row>
    <row r="26" spans="1:27" x14ac:dyDescent="0.25">
      <c r="L26" s="260"/>
    </row>
    <row r="27" spans="1:27" x14ac:dyDescent="0.25">
      <c r="A27" s="1" t="s">
        <v>22</v>
      </c>
      <c r="L27" s="260"/>
      <c r="N27" s="1" t="s">
        <v>24</v>
      </c>
      <c r="Y27" s="1" t="str">
        <f>Y3</f>
        <v>VARIAÇÃO (JAN-SET)</v>
      </c>
    </row>
    <row r="28" spans="1:27" ht="15" customHeight="1" thickBot="1" x14ac:dyDescent="0.3">
      <c r="L28" s="260"/>
    </row>
    <row r="29" spans="1:27" ht="24" customHeight="1" x14ac:dyDescent="0.25">
      <c r="A29" s="479" t="s">
        <v>28</v>
      </c>
      <c r="B29" s="490"/>
      <c r="C29" s="481">
        <v>2016</v>
      </c>
      <c r="D29" s="460">
        <v>2017</v>
      </c>
      <c r="E29" s="460">
        <v>2018</v>
      </c>
      <c r="F29" s="475">
        <v>2019</v>
      </c>
      <c r="G29" s="475">
        <v>2020</v>
      </c>
      <c r="H29" s="460">
        <v>2021</v>
      </c>
      <c r="I29" s="460">
        <v>2022</v>
      </c>
      <c r="J29" s="486">
        <v>2023</v>
      </c>
      <c r="K29" s="466" t="str">
        <f>K5</f>
        <v>janeiro - setembro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setembro</v>
      </c>
      <c r="W29" s="467"/>
      <c r="Y29" s="469" t="s">
        <v>86</v>
      </c>
      <c r="Z29" s="470"/>
    </row>
    <row r="30" spans="1:27" ht="20.25" customHeight="1" thickBot="1" x14ac:dyDescent="0.3">
      <c r="A30" s="491"/>
      <c r="B30" s="492"/>
      <c r="C30" s="493"/>
      <c r="D30" s="468"/>
      <c r="E30" s="468"/>
      <c r="F30" s="489"/>
      <c r="G30" s="489"/>
      <c r="H30" s="461"/>
      <c r="I30" s="461"/>
      <c r="J30" s="487"/>
      <c r="K30" s="166">
        <v>2023</v>
      </c>
      <c r="L30" s="168">
        <v>2024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7" ht="20.100000000000001" customHeight="1" thickBot="1" x14ac:dyDescent="0.3">
      <c r="A31" s="3" t="s">
        <v>2</v>
      </c>
      <c r="B31" s="4"/>
      <c r="C31" s="8">
        <f t="shared" ref="C31:J31" si="22">SUM(C32:C44)</f>
        <v>522001241</v>
      </c>
      <c r="D31" s="9">
        <f t="shared" si="22"/>
        <v>577711455</v>
      </c>
      <c r="E31" s="9">
        <f t="shared" si="22"/>
        <v>623355917</v>
      </c>
      <c r="F31" s="9">
        <f t="shared" si="22"/>
        <v>683536290</v>
      </c>
      <c r="G31" s="9">
        <f t="shared" si="22"/>
        <v>539548771</v>
      </c>
      <c r="H31" s="9">
        <f t="shared" si="22"/>
        <v>579915366</v>
      </c>
      <c r="I31" s="9">
        <f t="shared" si="22"/>
        <v>710637373.02799988</v>
      </c>
      <c r="J31" s="110">
        <f t="shared" si="22"/>
        <v>751303214.85399973</v>
      </c>
      <c r="K31" s="382">
        <f t="shared" ref="K31:L31" si="23">SUM(K32:K44)</f>
        <v>536085294.79699969</v>
      </c>
      <c r="L31" s="179">
        <f t="shared" si="23"/>
        <v>661985710.41900027</v>
      </c>
      <c r="N31" s="64">
        <f t="shared" ref="N31:T31" si="24">C31/C48</f>
        <v>0.61627549998513154</v>
      </c>
      <c r="O31" s="16">
        <f t="shared" si="24"/>
        <v>0.62152179077118219</v>
      </c>
      <c r="P31" s="16">
        <f t="shared" si="24"/>
        <v>0.63882028031149374</v>
      </c>
      <c r="Q31" s="258">
        <f t="shared" si="24"/>
        <v>0.64975710426875311</v>
      </c>
      <c r="R31" s="258">
        <f t="shared" si="24"/>
        <v>0.65932397151690492</v>
      </c>
      <c r="S31" s="258">
        <f t="shared" si="24"/>
        <v>0.68401263132974666</v>
      </c>
      <c r="T31" s="258">
        <f t="shared" si="24"/>
        <v>0.65245141432815534</v>
      </c>
      <c r="U31" s="17">
        <f>J31/J48</f>
        <v>0.65662125705608532</v>
      </c>
      <c r="V31" s="7">
        <f>K31/K48</f>
        <v>0.64790949360646088</v>
      </c>
      <c r="W31" s="17">
        <f>L31/L48</f>
        <v>0.67244862688067275</v>
      </c>
      <c r="Y31" s="102">
        <f>(L31-K31)/K31</f>
        <v>0.2348514627129914</v>
      </c>
      <c r="Z31" s="101">
        <f>(W31-V31)*100</f>
        <v>2.4539133274211866</v>
      </c>
    </row>
    <row r="32" spans="1:27" ht="20.100000000000001" customHeight="1" x14ac:dyDescent="0.25">
      <c r="A32" s="24"/>
      <c r="B32" t="s">
        <v>10</v>
      </c>
      <c r="C32" s="10">
        <v>82481770</v>
      </c>
      <c r="D32" s="35">
        <v>93437664</v>
      </c>
      <c r="E32" s="35">
        <v>97313334</v>
      </c>
      <c r="F32" s="35">
        <v>104246485</v>
      </c>
      <c r="G32" s="35">
        <v>83487743</v>
      </c>
      <c r="H32" s="35">
        <v>86539830</v>
      </c>
      <c r="I32" s="315">
        <v>105923893.65099992</v>
      </c>
      <c r="J32" s="248">
        <v>113412476.61800012</v>
      </c>
      <c r="K32" s="212">
        <v>84848001.17899999</v>
      </c>
      <c r="L32" s="161">
        <v>102638335.64800014</v>
      </c>
      <c r="N32" s="96">
        <f>C32/$C$31</f>
        <v>0.15801067798610846</v>
      </c>
      <c r="O32" s="18">
        <f>D32/$D$31</f>
        <v>0.16173759961190315</v>
      </c>
      <c r="P32" s="18">
        <f>E32/$E$31</f>
        <v>0.15611199211573379</v>
      </c>
      <c r="Q32" s="37">
        <f>F32/$F$31</f>
        <v>0.15251053459063599</v>
      </c>
      <c r="R32" s="37">
        <f>G32/$G$31</f>
        <v>0.15473623050843721</v>
      </c>
      <c r="S32" s="37">
        <f>H32/$H$31</f>
        <v>0.14922837895624927</v>
      </c>
      <c r="T32" s="37">
        <f>I32/$I$31</f>
        <v>0.14905477487014521</v>
      </c>
      <c r="U32" s="19">
        <f>J32/$J$31</f>
        <v>0.15095433424977356</v>
      </c>
      <c r="V32" s="37">
        <f>K32/$K$31</f>
        <v>0.15827332329854249</v>
      </c>
      <c r="W32" s="19">
        <f>L32/$L$31</f>
        <v>0.15504614983763887</v>
      </c>
      <c r="Y32" s="103">
        <f t="shared" ref="Y32:Y48" si="25">(L32-K32)/K32</f>
        <v>0.20967299431684527</v>
      </c>
      <c r="Z32" s="104">
        <f t="shared" ref="Z32:Z48" si="26">(W32-V32)*100</f>
        <v>-0.32271734609036207</v>
      </c>
    </row>
    <row r="33" spans="1:27" ht="20.100000000000001" customHeight="1" x14ac:dyDescent="0.25">
      <c r="A33" s="24"/>
      <c r="B33" t="s">
        <v>17</v>
      </c>
      <c r="C33" s="10">
        <v>2459083</v>
      </c>
      <c r="D33" s="35">
        <v>3643226</v>
      </c>
      <c r="E33" s="35">
        <v>2343015</v>
      </c>
      <c r="F33" s="35">
        <v>2552109</v>
      </c>
      <c r="G33" s="35">
        <v>1732037</v>
      </c>
      <c r="H33" s="35">
        <v>1838804</v>
      </c>
      <c r="I33" s="11">
        <v>2512244.0239999988</v>
      </c>
      <c r="J33" s="12">
        <v>2826286.0710000028</v>
      </c>
      <c r="K33" s="212">
        <v>1987438.1840000001</v>
      </c>
      <c r="L33" s="161">
        <v>2438610.1929999995</v>
      </c>
      <c r="N33" s="96">
        <f t="shared" ref="N33:N44" si="27">C33/$C$31</f>
        <v>4.7108757735692813E-3</v>
      </c>
      <c r="O33" s="18">
        <f t="shared" ref="O33:O44" si="28">D33/$D$31</f>
        <v>6.3063073589219379E-3</v>
      </c>
      <c r="P33" s="18">
        <f t="shared" ref="P33:P44" si="29">E33/$E$31</f>
        <v>3.7587114136593655E-3</v>
      </c>
      <c r="Q33" s="37">
        <f t="shared" ref="Q33:Q44" si="30">F33/$F$31</f>
        <v>3.7336847177492213E-3</v>
      </c>
      <c r="R33" s="37">
        <f t="shared" ref="R33:R44" si="31">G33/$G$31</f>
        <v>3.210158363978555E-3</v>
      </c>
      <c r="S33" s="37">
        <f t="shared" ref="S33:S44" si="32">H33/$H$31</f>
        <v>3.1708144115636348E-3</v>
      </c>
      <c r="T33" s="37">
        <f t="shared" ref="T33:T44" si="33">I33/$I$31</f>
        <v>3.5351982872719161E-3</v>
      </c>
      <c r="U33" s="19">
        <f t="shared" ref="U33:U44" si="34">J33/$J$31</f>
        <v>3.7618447720195541E-3</v>
      </c>
      <c r="V33" s="37">
        <f t="shared" ref="V33:V44" si="35">K33/$K$31</f>
        <v>3.7073171066044383E-3</v>
      </c>
      <c r="W33" s="19">
        <f t="shared" ref="W33:W44" si="36">L33/$L$31</f>
        <v>3.6837807140225041E-3</v>
      </c>
      <c r="Y33" s="103">
        <f t="shared" si="25"/>
        <v>0.22701184501343935</v>
      </c>
      <c r="Z33" s="104">
        <f t="shared" si="26"/>
        <v>-2.3536392581934192E-3</v>
      </c>
    </row>
    <row r="34" spans="1:27" ht="20.100000000000001" customHeight="1" x14ac:dyDescent="0.25">
      <c r="A34" s="24"/>
      <c r="B34" t="s">
        <v>14</v>
      </c>
      <c r="C34" s="10">
        <v>83753679</v>
      </c>
      <c r="D34" s="35">
        <v>105319162</v>
      </c>
      <c r="E34" s="35">
        <v>111596848</v>
      </c>
      <c r="F34" s="35">
        <v>124035711</v>
      </c>
      <c r="G34" s="35">
        <v>101902062</v>
      </c>
      <c r="H34" s="35">
        <v>115458556</v>
      </c>
      <c r="I34" s="11">
        <v>150767560.60100013</v>
      </c>
      <c r="J34" s="12">
        <v>160180172.56499982</v>
      </c>
      <c r="K34" s="212">
        <v>111130523.50999993</v>
      </c>
      <c r="L34" s="161">
        <v>146647350.89499995</v>
      </c>
      <c r="N34" s="96">
        <f t="shared" si="27"/>
        <v>0.16044727947303863</v>
      </c>
      <c r="O34" s="18">
        <f t="shared" si="28"/>
        <v>0.18230409158149721</v>
      </c>
      <c r="P34" s="18">
        <f t="shared" si="29"/>
        <v>0.17902589027642132</v>
      </c>
      <c r="Q34" s="37">
        <f t="shared" si="30"/>
        <v>0.18146177871550903</v>
      </c>
      <c r="R34" s="37">
        <f t="shared" si="31"/>
        <v>0.18886533984895315</v>
      </c>
      <c r="S34" s="37">
        <f t="shared" si="32"/>
        <v>0.19909552801882474</v>
      </c>
      <c r="T34" s="37">
        <f t="shared" si="33"/>
        <v>0.21215822066687129</v>
      </c>
      <c r="U34" s="19">
        <f t="shared" si="34"/>
        <v>0.2132030974952337</v>
      </c>
      <c r="V34" s="37">
        <f>K34/$K$31</f>
        <v>0.20730007815655885</v>
      </c>
      <c r="W34" s="19">
        <f t="shared" si="36"/>
        <v>0.22152645984182998</v>
      </c>
      <c r="Y34" s="103">
        <f>(L34-K34)/K34</f>
        <v>0.3195956094079237</v>
      </c>
      <c r="Z34" s="104">
        <f t="shared" si="26"/>
        <v>1.4226381685271128</v>
      </c>
    </row>
    <row r="35" spans="1:27" ht="20.100000000000001" customHeight="1" x14ac:dyDescent="0.25">
      <c r="A35" s="24"/>
      <c r="B35" t="s">
        <v>8</v>
      </c>
      <c r="C35" s="10">
        <v>379930</v>
      </c>
      <c r="D35" s="35">
        <v>237175</v>
      </c>
      <c r="E35" s="35">
        <v>674966</v>
      </c>
      <c r="F35" s="35">
        <v>662159</v>
      </c>
      <c r="G35" s="35">
        <v>179299</v>
      </c>
      <c r="H35" s="35"/>
      <c r="I35" s="11"/>
      <c r="J35" s="12"/>
      <c r="K35" s="212"/>
      <c r="L35" s="161"/>
      <c r="N35" s="96">
        <f t="shared" si="27"/>
        <v>7.2783351869464235E-4</v>
      </c>
      <c r="O35" s="18">
        <f t="shared" si="28"/>
        <v>4.1054231822354985E-4</v>
      </c>
      <c r="P35" s="18">
        <f t="shared" si="29"/>
        <v>1.0827939249351828E-3</v>
      </c>
      <c r="Q35" s="37">
        <f t="shared" si="30"/>
        <v>9.687254498221301E-4</v>
      </c>
      <c r="R35" s="37">
        <f t="shared" si="31"/>
        <v>3.323128688954052E-4</v>
      </c>
      <c r="S35" s="37">
        <f t="shared" si="32"/>
        <v>0</v>
      </c>
      <c r="T35" s="37">
        <f t="shared" si="33"/>
        <v>0</v>
      </c>
      <c r="U35" s="19">
        <f t="shared" si="34"/>
        <v>0</v>
      </c>
      <c r="V35" s="37">
        <f>K35/$K$31</f>
        <v>0</v>
      </c>
      <c r="W35" s="19">
        <f t="shared" si="36"/>
        <v>0</v>
      </c>
      <c r="Y35" s="103"/>
      <c r="Z35" s="104">
        <f t="shared" si="26"/>
        <v>0</v>
      </c>
    </row>
    <row r="36" spans="1:27" ht="20.100000000000001" customHeight="1" x14ac:dyDescent="0.25">
      <c r="A36" s="24"/>
      <c r="B36" t="s">
        <v>15</v>
      </c>
      <c r="C36" s="10">
        <v>339653</v>
      </c>
      <c r="D36" s="35">
        <v>184063</v>
      </c>
      <c r="E36" s="35">
        <v>176558</v>
      </c>
      <c r="F36" s="35">
        <v>239017</v>
      </c>
      <c r="G36" s="35">
        <v>451176</v>
      </c>
      <c r="H36" s="35">
        <v>229205</v>
      </c>
      <c r="I36" s="11">
        <v>287458.96499999991</v>
      </c>
      <c r="J36" s="12">
        <v>306038.31800000014</v>
      </c>
      <c r="K36" s="212">
        <v>220417.31400000007</v>
      </c>
      <c r="L36" s="161">
        <v>171716.96499999994</v>
      </c>
      <c r="N36" s="96">
        <f t="shared" si="27"/>
        <v>6.5067469830019042E-4</v>
      </c>
      <c r="O36" s="18">
        <f t="shared" si="28"/>
        <v>3.1860714965397389E-4</v>
      </c>
      <c r="P36" s="18">
        <f t="shared" si="29"/>
        <v>2.8323786649802506E-4</v>
      </c>
      <c r="Q36" s="37">
        <f t="shared" si="30"/>
        <v>3.4967711809419806E-4</v>
      </c>
      <c r="R36" s="37">
        <f t="shared" si="31"/>
        <v>8.3620985580930925E-4</v>
      </c>
      <c r="S36" s="37">
        <f t="shared" si="32"/>
        <v>3.952387079876066E-4</v>
      </c>
      <c r="T36" s="37">
        <f t="shared" si="33"/>
        <v>4.0450865083994637E-4</v>
      </c>
      <c r="U36" s="19">
        <f t="shared" si="34"/>
        <v>4.0734328291071185E-4</v>
      </c>
      <c r="V36" s="37">
        <f t="shared" si="35"/>
        <v>4.1116090319818577E-4</v>
      </c>
      <c r="W36" s="19">
        <f t="shared" si="36"/>
        <v>2.5939678500206992E-4</v>
      </c>
      <c r="Y36" s="103">
        <f t="shared" si="25"/>
        <v>-0.22094611406071357</v>
      </c>
      <c r="Z36" s="104">
        <f t="shared" si="26"/>
        <v>-1.5176411819611584E-2</v>
      </c>
    </row>
    <row r="37" spans="1:27" ht="20.100000000000001" customHeight="1" x14ac:dyDescent="0.25">
      <c r="A37" s="24"/>
      <c r="B37" t="s">
        <v>13</v>
      </c>
      <c r="C37" s="10">
        <v>2716697</v>
      </c>
      <c r="D37" s="35">
        <v>2538731</v>
      </c>
      <c r="E37" s="35">
        <v>3441297</v>
      </c>
      <c r="F37" s="35">
        <v>3002154</v>
      </c>
      <c r="G37" s="35">
        <v>2009575</v>
      </c>
      <c r="H37" s="35">
        <v>2068469</v>
      </c>
      <c r="I37" s="11">
        <v>2306147.8289999994</v>
      </c>
      <c r="J37" s="12">
        <v>2753479.3450000002</v>
      </c>
      <c r="K37" s="212">
        <v>1916474.3230000001</v>
      </c>
      <c r="L37" s="161">
        <v>2822230.5439999998</v>
      </c>
      <c r="N37" s="96">
        <f t="shared" si="27"/>
        <v>5.2043880102576228E-3</v>
      </c>
      <c r="O37" s="18">
        <f t="shared" si="28"/>
        <v>4.3944619377505678E-3</v>
      </c>
      <c r="P37" s="18">
        <f t="shared" si="29"/>
        <v>5.5205973123056114E-3</v>
      </c>
      <c r="Q37" s="37">
        <f t="shared" si="30"/>
        <v>4.39209160350506E-3</v>
      </c>
      <c r="R37" s="37">
        <f t="shared" si="31"/>
        <v>3.7245474515222275E-3</v>
      </c>
      <c r="S37" s="37">
        <f t="shared" si="32"/>
        <v>3.5668463387466096E-3</v>
      </c>
      <c r="T37" s="37">
        <f t="shared" si="33"/>
        <v>3.2451823060945808E-3</v>
      </c>
      <c r="U37" s="19">
        <f t="shared" si="34"/>
        <v>3.6649375253040573E-3</v>
      </c>
      <c r="V37" s="37">
        <f t="shared" si="35"/>
        <v>3.5749429085267384E-3</v>
      </c>
      <c r="W37" s="19">
        <f t="shared" si="36"/>
        <v>4.2632801578355584E-3</v>
      </c>
      <c r="Y37" s="103">
        <f t="shared" si="25"/>
        <v>0.47261589165575252</v>
      </c>
      <c r="Z37" s="104">
        <f t="shared" si="26"/>
        <v>6.8833724930881995E-2</v>
      </c>
    </row>
    <row r="38" spans="1:27" ht="20.100000000000001" customHeight="1" x14ac:dyDescent="0.25">
      <c r="A38" s="24"/>
      <c r="B38" t="s">
        <v>16</v>
      </c>
      <c r="C38" s="10">
        <v>33688126</v>
      </c>
      <c r="D38" s="35">
        <v>30997965</v>
      </c>
      <c r="E38" s="35">
        <v>30882257</v>
      </c>
      <c r="F38" s="35">
        <v>32577228</v>
      </c>
      <c r="G38" s="35">
        <v>24438871</v>
      </c>
      <c r="H38" s="35">
        <v>24208796</v>
      </c>
      <c r="I38" s="11">
        <v>34001396.949000008</v>
      </c>
      <c r="J38" s="12">
        <v>35553904.907999985</v>
      </c>
      <c r="K38" s="212">
        <v>25497127.11499998</v>
      </c>
      <c r="L38" s="161">
        <v>31004117.39600002</v>
      </c>
      <c r="N38" s="96">
        <f t="shared" si="27"/>
        <v>6.4536486418046657E-2</v>
      </c>
      <c r="O38" s="18">
        <f t="shared" si="28"/>
        <v>5.3656483235216448E-2</v>
      </c>
      <c r="P38" s="18">
        <f t="shared" si="29"/>
        <v>4.9541932879414698E-2</v>
      </c>
      <c r="Q38" s="37">
        <f t="shared" si="30"/>
        <v>4.7659836758630621E-2</v>
      </c>
      <c r="R38" s="37">
        <f t="shared" si="31"/>
        <v>4.5295017454501811E-2</v>
      </c>
      <c r="S38" s="37">
        <f t="shared" si="32"/>
        <v>4.1745394965099096E-2</v>
      </c>
      <c r="T38" s="37">
        <f t="shared" si="33"/>
        <v>4.7846339412352182E-2</v>
      </c>
      <c r="U38" s="19">
        <f t="shared" si="34"/>
        <v>4.7322977201567216E-2</v>
      </c>
      <c r="V38" s="37">
        <f t="shared" si="35"/>
        <v>4.7561698413412026E-2</v>
      </c>
      <c r="W38" s="19">
        <f t="shared" si="36"/>
        <v>4.6835025149373891E-2</v>
      </c>
      <c r="Y38" s="103">
        <f t="shared" si="25"/>
        <v>0.21598473648273392</v>
      </c>
      <c r="Z38" s="104">
        <f t="shared" si="26"/>
        <v>-7.266732640381357E-2</v>
      </c>
    </row>
    <row r="39" spans="1:27" ht="20.100000000000001" customHeight="1" x14ac:dyDescent="0.25">
      <c r="A39" s="24"/>
      <c r="B39" t="s">
        <v>83</v>
      </c>
      <c r="C39" s="10">
        <v>1956143</v>
      </c>
      <c r="D39" s="35">
        <v>2271046</v>
      </c>
      <c r="E39" s="35">
        <v>3765263</v>
      </c>
      <c r="F39" s="35">
        <v>5572502</v>
      </c>
      <c r="G39" s="35">
        <v>5162818</v>
      </c>
      <c r="H39" s="35">
        <v>5179361</v>
      </c>
      <c r="I39" s="11">
        <v>6315939.7789999964</v>
      </c>
      <c r="J39" s="12">
        <v>7561330.8490000013</v>
      </c>
      <c r="K39" s="212">
        <v>5406281.2490000064</v>
      </c>
      <c r="L39" s="161">
        <v>8725250.8150000051</v>
      </c>
      <c r="N39" s="96">
        <f t="shared" si="27"/>
        <v>3.7473914741133728E-3</v>
      </c>
      <c r="O39" s="18">
        <f t="shared" si="28"/>
        <v>3.9311077880565823E-3</v>
      </c>
      <c r="P39" s="18">
        <f t="shared" si="29"/>
        <v>6.0403100336657266E-3</v>
      </c>
      <c r="Q39" s="37">
        <f t="shared" si="30"/>
        <v>8.1524596155677417E-3</v>
      </c>
      <c r="R39" s="37">
        <f t="shared" si="31"/>
        <v>9.5687698267410189E-3</v>
      </c>
      <c r="S39" s="37">
        <f t="shared" si="32"/>
        <v>8.9312360107388494E-3</v>
      </c>
      <c r="T39" s="37">
        <f t="shared" si="33"/>
        <v>8.8877112557252756E-3</v>
      </c>
      <c r="U39" s="19">
        <f t="shared" si="34"/>
        <v>1.0064286561677219E-2</v>
      </c>
      <c r="V39" s="37">
        <f t="shared" si="35"/>
        <v>1.0084740807985064E-2</v>
      </c>
      <c r="W39" s="19">
        <f t="shared" si="36"/>
        <v>1.3180421688373613E-2</v>
      </c>
      <c r="Y39" s="103">
        <f t="shared" si="25"/>
        <v>0.61390989723553591</v>
      </c>
      <c r="Z39" s="104">
        <f t="shared" si="26"/>
        <v>0.30956808803885483</v>
      </c>
    </row>
    <row r="40" spans="1:27" ht="20.100000000000001" customHeight="1" x14ac:dyDescent="0.25">
      <c r="A40" s="24"/>
      <c r="B40" t="s">
        <v>9</v>
      </c>
      <c r="C40" s="10">
        <v>16722680</v>
      </c>
      <c r="D40" s="35">
        <v>20816001</v>
      </c>
      <c r="E40" s="35">
        <v>25150475</v>
      </c>
      <c r="F40" s="35">
        <v>23465572</v>
      </c>
      <c r="G40" s="35">
        <v>18127837</v>
      </c>
      <c r="H40" s="35">
        <v>23301790</v>
      </c>
      <c r="I40" s="11">
        <v>30153206.945999999</v>
      </c>
      <c r="J40" s="12">
        <v>28091691.656000014</v>
      </c>
      <c r="K40" s="212">
        <v>20492363.599000003</v>
      </c>
      <c r="L40" s="161">
        <v>20866365.928999979</v>
      </c>
      <c r="N40" s="96">
        <f t="shared" si="27"/>
        <v>3.2035709279089629E-2</v>
      </c>
      <c r="O40" s="18">
        <f t="shared" si="28"/>
        <v>3.6031830111452438E-2</v>
      </c>
      <c r="P40" s="18">
        <f t="shared" si="29"/>
        <v>4.0346893827591594E-2</v>
      </c>
      <c r="Q40" s="37">
        <f t="shared" si="30"/>
        <v>3.432966521792135E-2</v>
      </c>
      <c r="R40" s="37">
        <f t="shared" si="31"/>
        <v>3.3598143438269459E-2</v>
      </c>
      <c r="S40" s="37">
        <f t="shared" si="32"/>
        <v>4.0181363292242887E-2</v>
      </c>
      <c r="T40" s="37">
        <f t="shared" si="33"/>
        <v>4.2431214696066838E-2</v>
      </c>
      <c r="U40" s="19">
        <f t="shared" si="34"/>
        <v>3.7390618195955752E-2</v>
      </c>
      <c r="V40" s="37">
        <f t="shared" si="35"/>
        <v>3.8225938666644234E-2</v>
      </c>
      <c r="W40" s="19">
        <f t="shared" si="36"/>
        <v>3.1520870617875917E-2</v>
      </c>
      <c r="Y40" s="103">
        <f t="shared" si="25"/>
        <v>1.8250814660453644E-2</v>
      </c>
      <c r="Z40" s="104">
        <f t="shared" si="26"/>
        <v>-0.67050680487683167</v>
      </c>
    </row>
    <row r="41" spans="1:27" ht="20.100000000000001" customHeight="1" x14ac:dyDescent="0.25">
      <c r="A41" s="24"/>
      <c r="B41" t="s">
        <v>12</v>
      </c>
      <c r="C41" s="10">
        <v>18197563</v>
      </c>
      <c r="D41" s="35">
        <v>19595246</v>
      </c>
      <c r="E41" s="35">
        <v>19393201</v>
      </c>
      <c r="F41" s="35">
        <v>33026643</v>
      </c>
      <c r="G41" s="35">
        <v>27580400</v>
      </c>
      <c r="H41" s="35">
        <v>27639762</v>
      </c>
      <c r="I41" s="11">
        <v>34566996.789999984</v>
      </c>
      <c r="J41" s="12">
        <v>34215774.431000024</v>
      </c>
      <c r="K41" s="212">
        <v>24909272.979000013</v>
      </c>
      <c r="L41" s="161">
        <v>27557100.451999977</v>
      </c>
      <c r="N41" s="96">
        <f t="shared" si="27"/>
        <v>3.4861148922057827E-2</v>
      </c>
      <c r="O41" s="18">
        <f t="shared" si="28"/>
        <v>3.3918742359020732E-2</v>
      </c>
      <c r="P41" s="18">
        <f t="shared" si="29"/>
        <v>3.1110960000721385E-2</v>
      </c>
      <c r="Q41" s="37">
        <f t="shared" si="30"/>
        <v>4.8317321966914149E-2</v>
      </c>
      <c r="R41" s="37">
        <f t="shared" si="31"/>
        <v>5.1117529095437417E-2</v>
      </c>
      <c r="S41" s="37">
        <f t="shared" si="32"/>
        <v>4.7661716899565651E-2</v>
      </c>
      <c r="T41" s="37">
        <f t="shared" si="33"/>
        <v>4.864224441603919E-2</v>
      </c>
      <c r="U41" s="19">
        <f t="shared" si="34"/>
        <v>4.5541898070606754E-2</v>
      </c>
      <c r="V41" s="37">
        <f t="shared" si="35"/>
        <v>4.6465130121564793E-2</v>
      </c>
      <c r="W41" s="19">
        <f t="shared" si="36"/>
        <v>4.1627938516313079E-2</v>
      </c>
      <c r="Y41" s="103">
        <f t="shared" si="25"/>
        <v>0.10629886609826945</v>
      </c>
      <c r="Z41" s="104">
        <f t="shared" si="26"/>
        <v>-0.48371916052517144</v>
      </c>
    </row>
    <row r="42" spans="1:27" ht="20.100000000000001" customHeight="1" x14ac:dyDescent="0.25">
      <c r="A42" s="24"/>
      <c r="B42" t="s">
        <v>11</v>
      </c>
      <c r="C42" s="10">
        <v>49142172</v>
      </c>
      <c r="D42" s="35">
        <v>53572253</v>
      </c>
      <c r="E42" s="35">
        <v>64496107</v>
      </c>
      <c r="F42" s="35">
        <v>76521569</v>
      </c>
      <c r="G42" s="35">
        <v>70400165</v>
      </c>
      <c r="H42" s="35">
        <v>78006716</v>
      </c>
      <c r="I42" s="11">
        <v>87244140.989000037</v>
      </c>
      <c r="J42" s="12">
        <v>89894058.131999999</v>
      </c>
      <c r="K42" s="212">
        <v>65350278.237999991</v>
      </c>
      <c r="L42" s="161">
        <v>71882294.708999991</v>
      </c>
      <c r="N42" s="96">
        <f t="shared" si="27"/>
        <v>9.4141868141650639E-2</v>
      </c>
      <c r="O42" s="18">
        <f t="shared" si="28"/>
        <v>9.2731851751147981E-2</v>
      </c>
      <c r="P42" s="18">
        <f t="shared" si="29"/>
        <v>0.10346594175346538</v>
      </c>
      <c r="Q42" s="37">
        <f t="shared" si="30"/>
        <v>0.11194953379871024</v>
      </c>
      <c r="R42" s="37">
        <f t="shared" si="31"/>
        <v>0.13047970597638522</v>
      </c>
      <c r="S42" s="37">
        <f t="shared" si="32"/>
        <v>0.13451396630176549</v>
      </c>
      <c r="T42" s="37">
        <f t="shared" si="33"/>
        <v>0.12276886116649895</v>
      </c>
      <c r="U42" s="19">
        <f t="shared" si="34"/>
        <v>0.11965083651275078</v>
      </c>
      <c r="V42" s="37">
        <f t="shared" si="35"/>
        <v>0.12190276225119416</v>
      </c>
      <c r="W42" s="19">
        <f t="shared" si="36"/>
        <v>0.10858587062778513</v>
      </c>
      <c r="Y42" s="103">
        <f t="shared" si="25"/>
        <v>9.9953919816698697E-2</v>
      </c>
      <c r="Z42" s="104">
        <f t="shared" si="26"/>
        <v>-1.3316891623409031</v>
      </c>
    </row>
    <row r="43" spans="1:27" ht="20.100000000000001" customHeight="1" x14ac:dyDescent="0.25">
      <c r="A43" s="24"/>
      <c r="B43" t="s">
        <v>6</v>
      </c>
      <c r="C43" s="10">
        <v>226269998</v>
      </c>
      <c r="D43" s="35">
        <v>240023993</v>
      </c>
      <c r="E43" s="35">
        <v>256594413</v>
      </c>
      <c r="F43" s="35">
        <v>271544791</v>
      </c>
      <c r="G43" s="35">
        <v>201158193</v>
      </c>
      <c r="H43" s="35">
        <v>212648099</v>
      </c>
      <c r="I43" s="11">
        <v>252479150.65099987</v>
      </c>
      <c r="J43" s="12">
        <v>271840025.17499971</v>
      </c>
      <c r="K43" s="212">
        <v>190897742.08099976</v>
      </c>
      <c r="L43" s="161">
        <v>241900167.85200027</v>
      </c>
      <c r="N43" s="96">
        <f t="shared" si="27"/>
        <v>0.433466398598083</v>
      </c>
      <c r="O43" s="18">
        <f t="shared" si="28"/>
        <v>0.41547383373244695</v>
      </c>
      <c r="P43" s="18">
        <f t="shared" si="29"/>
        <v>0.41163387721560685</v>
      </c>
      <c r="Q43" s="37">
        <f t="shared" si="30"/>
        <v>0.39726462950489433</v>
      </c>
      <c r="R43" s="37">
        <f t="shared" si="31"/>
        <v>0.37282670967292408</v>
      </c>
      <c r="S43" s="37">
        <f t="shared" si="32"/>
        <v>0.36668816083759365</v>
      </c>
      <c r="T43" s="37">
        <f t="shared" si="33"/>
        <v>0.35528549473157517</v>
      </c>
      <c r="U43" s="19">
        <f t="shared" si="34"/>
        <v>0.36182465321651286</v>
      </c>
      <c r="V43" s="37">
        <f t="shared" si="35"/>
        <v>0.35609583760973584</v>
      </c>
      <c r="W43" s="19">
        <f t="shared" si="36"/>
        <v>0.36541599621371113</v>
      </c>
      <c r="Y43" s="103">
        <f t="shared" si="25"/>
        <v>0.26717144590091424</v>
      </c>
      <c r="Z43" s="104">
        <f t="shared" si="26"/>
        <v>0.93201586039752815</v>
      </c>
    </row>
    <row r="44" spans="1:27" ht="20.100000000000001" customHeight="1" thickBot="1" x14ac:dyDescent="0.3">
      <c r="A44" s="24"/>
      <c r="B44" t="s">
        <v>7</v>
      </c>
      <c r="C44" s="32">
        <v>3893747</v>
      </c>
      <c r="D44" s="44">
        <v>5074930</v>
      </c>
      <c r="E44" s="44">
        <v>7528183</v>
      </c>
      <c r="F44" s="35">
        <v>6090350</v>
      </c>
      <c r="G44" s="35">
        <v>2918595</v>
      </c>
      <c r="H44" s="35">
        <v>2795978</v>
      </c>
      <c r="I44" s="33">
        <v>4079235.8539999994</v>
      </c>
      <c r="J44" s="43">
        <v>4667976.786000005</v>
      </c>
      <c r="K44" s="212">
        <v>3429375.0260000029</v>
      </c>
      <c r="L44" s="161">
        <v>5332169.0209999979</v>
      </c>
      <c r="N44" s="96">
        <f t="shared" si="27"/>
        <v>7.4592677069899921E-3</v>
      </c>
      <c r="O44" s="18">
        <f t="shared" si="28"/>
        <v>8.7845410647085058E-3</v>
      </c>
      <c r="P44" s="18">
        <f t="shared" si="29"/>
        <v>1.2076861379981093E-2</v>
      </c>
      <c r="Q44" s="37">
        <f t="shared" si="30"/>
        <v>8.9100609420459595E-3</v>
      </c>
      <c r="R44" s="37">
        <f t="shared" si="31"/>
        <v>5.4093256381451378E-3</v>
      </c>
      <c r="S44" s="37">
        <f t="shared" si="32"/>
        <v>4.8213552596224878E-3</v>
      </c>
      <c r="T44" s="37">
        <f t="shared" si="33"/>
        <v>5.7402495405195538E-3</v>
      </c>
      <c r="U44" s="19">
        <f t="shared" si="34"/>
        <v>6.213172915687749E-3</v>
      </c>
      <c r="V44" s="37">
        <f t="shared" si="35"/>
        <v>6.397069756033151E-3</v>
      </c>
      <c r="W44" s="19">
        <f t="shared" si="36"/>
        <v>8.0548098502383533E-3</v>
      </c>
      <c r="Y44" s="105">
        <f t="shared" si="25"/>
        <v>0.55485153433901324</v>
      </c>
      <c r="Z44" s="106">
        <f t="shared" si="26"/>
        <v>0.16577400942052023</v>
      </c>
    </row>
    <row r="45" spans="1:27" ht="20.100000000000001" customHeight="1" thickBot="1" x14ac:dyDescent="0.3">
      <c r="A45" s="5" t="s">
        <v>45</v>
      </c>
      <c r="B45" s="6"/>
      <c r="C45" s="13">
        <f t="shared" ref="C45:J45" si="37">C46+C47</f>
        <v>325024547</v>
      </c>
      <c r="D45" s="36">
        <f t="shared" si="37"/>
        <v>351799728</v>
      </c>
      <c r="E45" s="36">
        <f t="shared" si="37"/>
        <v>352436393</v>
      </c>
      <c r="F45" s="36">
        <f t="shared" si="37"/>
        <v>368451115</v>
      </c>
      <c r="G45" s="36">
        <f t="shared" si="37"/>
        <v>278787577</v>
      </c>
      <c r="H45" s="36">
        <f t="shared" si="37"/>
        <v>267898460</v>
      </c>
      <c r="I45" s="36">
        <f t="shared" si="37"/>
        <v>378543150.49000031</v>
      </c>
      <c r="J45" s="15">
        <f t="shared" si="37"/>
        <v>392892479.05699891</v>
      </c>
      <c r="K45" s="383">
        <f>SUM(K46:K47)</f>
        <v>291322391.1329999</v>
      </c>
      <c r="L45" s="160">
        <f>SUM(L46:L47)</f>
        <v>322454860.88500041</v>
      </c>
      <c r="N45" s="20">
        <f t="shared" ref="N45:T45" si="38">C45/C48</f>
        <v>0.38372450001486852</v>
      </c>
      <c r="O45" s="21">
        <f t="shared" si="38"/>
        <v>0.37847820922881786</v>
      </c>
      <c r="P45" s="21">
        <f t="shared" si="38"/>
        <v>0.36117971968850626</v>
      </c>
      <c r="Q45" s="21">
        <f t="shared" si="38"/>
        <v>0.35024289573124689</v>
      </c>
      <c r="R45" s="21">
        <f t="shared" si="38"/>
        <v>0.34067602848309508</v>
      </c>
      <c r="S45" s="21">
        <f t="shared" si="38"/>
        <v>0.31598736867025334</v>
      </c>
      <c r="T45" s="21">
        <f t="shared" si="38"/>
        <v>0.34754858567184466</v>
      </c>
      <c r="U45" s="21">
        <f t="shared" ref="U45" si="39">J45/J48</f>
        <v>0.34337874294391474</v>
      </c>
      <c r="V45" s="27">
        <f t="shared" ref="V45" si="40">K45/K48</f>
        <v>0.35209050639353906</v>
      </c>
      <c r="W45" s="22">
        <f>L45/L48</f>
        <v>0.32755137311932725</v>
      </c>
      <c r="Y45" s="102">
        <f t="shared" si="25"/>
        <v>0.10686603810617269</v>
      </c>
      <c r="Z45" s="101">
        <f t="shared" si="26"/>
        <v>-2.4539133274211808</v>
      </c>
    </row>
    <row r="46" spans="1:27" ht="20.100000000000001" customHeight="1" x14ac:dyDescent="0.25">
      <c r="A46" s="24"/>
      <c r="B46" t="s">
        <v>4</v>
      </c>
      <c r="C46" s="10">
        <v>4542070</v>
      </c>
      <c r="D46" s="35">
        <v>4503829</v>
      </c>
      <c r="E46" s="35">
        <v>5520666</v>
      </c>
      <c r="F46" s="35">
        <v>9493645</v>
      </c>
      <c r="G46" s="35">
        <v>9166095</v>
      </c>
      <c r="H46" s="35">
        <v>10918296</v>
      </c>
      <c r="I46" s="35">
        <v>14488268.464000005</v>
      </c>
      <c r="J46" s="12">
        <v>17884935.741</v>
      </c>
      <c r="K46" s="10">
        <v>13209447.792999996</v>
      </c>
      <c r="L46" s="161">
        <v>14517810.016999995</v>
      </c>
      <c r="N46" s="96">
        <f t="shared" ref="N46:S46" si="41">C46/C45</f>
        <v>1.3974544513402552E-2</v>
      </c>
      <c r="O46" s="37">
        <f t="shared" si="41"/>
        <v>1.2802252649837182E-2</v>
      </c>
      <c r="P46" s="37">
        <f t="shared" si="41"/>
        <v>1.5664290378774818E-2</v>
      </c>
      <c r="Q46" s="37">
        <f t="shared" si="41"/>
        <v>2.5766362520032001E-2</v>
      </c>
      <c r="R46" s="37">
        <f t="shared" si="41"/>
        <v>3.2878419830019899E-2</v>
      </c>
      <c r="S46" s="37">
        <f t="shared" si="41"/>
        <v>4.0755351859805389E-2</v>
      </c>
      <c r="T46" s="37">
        <f>I46/I45</f>
        <v>3.8273756757309839E-2</v>
      </c>
      <c r="U46" s="19">
        <f>J46/J45</f>
        <v>4.5521196496116544E-2</v>
      </c>
      <c r="V46" s="37">
        <f>K46/K45</f>
        <v>4.5343057022243699E-2</v>
      </c>
      <c r="W46" s="19">
        <f>L46/L45</f>
        <v>4.5022766836743687E-2</v>
      </c>
      <c r="Y46" s="103">
        <f t="shared" si="25"/>
        <v>9.9047457887931706E-2</v>
      </c>
      <c r="Z46" s="104">
        <f t="shared" si="26"/>
        <v>-3.2029018550001204E-2</v>
      </c>
    </row>
    <row r="47" spans="1:27" ht="20.100000000000001" customHeight="1" thickBot="1" x14ac:dyDescent="0.3">
      <c r="A47" s="24"/>
      <c r="B47" t="s">
        <v>3</v>
      </c>
      <c r="C47" s="32">
        <v>320482477</v>
      </c>
      <c r="D47" s="35">
        <v>347295899</v>
      </c>
      <c r="E47" s="35">
        <v>346915727</v>
      </c>
      <c r="F47" s="35">
        <v>358957470</v>
      </c>
      <c r="G47" s="35">
        <v>269621482</v>
      </c>
      <c r="H47" s="35">
        <v>256980164</v>
      </c>
      <c r="I47" s="35">
        <v>364054882.02600032</v>
      </c>
      <c r="J47" s="43">
        <v>375007543.31599891</v>
      </c>
      <c r="K47" s="10">
        <v>278112943.33999991</v>
      </c>
      <c r="L47" s="161">
        <v>307937050.86800039</v>
      </c>
      <c r="N47" s="96">
        <f t="shared" ref="N47:S47" si="42">C47/C45</f>
        <v>0.98602545548659748</v>
      </c>
      <c r="O47" s="37">
        <f t="shared" si="42"/>
        <v>0.98719774735016286</v>
      </c>
      <c r="P47" s="37">
        <f t="shared" si="42"/>
        <v>0.98433570962122519</v>
      </c>
      <c r="Q47" s="37">
        <f t="shared" si="42"/>
        <v>0.97423363747996805</v>
      </c>
      <c r="R47" s="37">
        <f t="shared" si="42"/>
        <v>0.96712158016998007</v>
      </c>
      <c r="S47" s="37">
        <f t="shared" si="42"/>
        <v>0.95924464814019461</v>
      </c>
      <c r="T47" s="37">
        <f>I47/I45</f>
        <v>0.96172624324269018</v>
      </c>
      <c r="U47" s="94">
        <f>J47/J45</f>
        <v>0.95447880350388348</v>
      </c>
      <c r="V47" s="178">
        <f>K47/K45</f>
        <v>0.95465694297775638</v>
      </c>
      <c r="W47" s="94">
        <f>L47/L45</f>
        <v>0.95497723316325622</v>
      </c>
      <c r="Y47" s="105">
        <f t="shared" si="25"/>
        <v>0.10723739488650756</v>
      </c>
      <c r="Z47" s="106">
        <f t="shared" si="26"/>
        <v>3.2029018549983856E-2</v>
      </c>
      <c r="AA47" s="172">
        <f>L47/L48</f>
        <v>0.31280410402032055</v>
      </c>
    </row>
    <row r="48" spans="1:27" ht="20.100000000000001" customHeight="1" thickBot="1" x14ac:dyDescent="0.3">
      <c r="A48" s="74" t="s">
        <v>5</v>
      </c>
      <c r="B48" s="100"/>
      <c r="C48" s="83">
        <f t="shared" ref="C48:L48" si="43">C31+C45</f>
        <v>847025788</v>
      </c>
      <c r="D48" s="84">
        <f t="shared" si="43"/>
        <v>929511183</v>
      </c>
      <c r="E48" s="84">
        <f t="shared" si="43"/>
        <v>975792310</v>
      </c>
      <c r="F48" s="84">
        <f t="shared" si="43"/>
        <v>1051987405</v>
      </c>
      <c r="G48" s="84">
        <f t="shared" si="43"/>
        <v>818336348</v>
      </c>
      <c r="H48" s="84">
        <f t="shared" si="43"/>
        <v>847813826</v>
      </c>
      <c r="I48" s="84">
        <f t="shared" si="43"/>
        <v>1089180523.5180001</v>
      </c>
      <c r="J48" s="167">
        <f t="shared" si="43"/>
        <v>1144195693.9109986</v>
      </c>
      <c r="K48" s="170">
        <f t="shared" si="43"/>
        <v>827407685.92999959</v>
      </c>
      <c r="L48" s="169">
        <f t="shared" si="43"/>
        <v>984440571.30400062</v>
      </c>
      <c r="N48" s="89">
        <f t="shared" ref="N48:T48" si="44">N31+N45</f>
        <v>1</v>
      </c>
      <c r="O48" s="85">
        <f t="shared" si="44"/>
        <v>1</v>
      </c>
      <c r="P48" s="85">
        <f t="shared" si="44"/>
        <v>1</v>
      </c>
      <c r="Q48" s="85">
        <f t="shared" si="44"/>
        <v>1</v>
      </c>
      <c r="R48" s="85">
        <f t="shared" si="44"/>
        <v>1</v>
      </c>
      <c r="S48" s="85">
        <f t="shared" si="44"/>
        <v>1</v>
      </c>
      <c r="T48" s="85">
        <f t="shared" si="44"/>
        <v>1</v>
      </c>
      <c r="U48" s="174">
        <f t="shared" ref="U48:W48" si="45">U31+U45</f>
        <v>1</v>
      </c>
      <c r="V48" s="181">
        <f t="shared" si="45"/>
        <v>1</v>
      </c>
      <c r="W48" s="85">
        <f t="shared" si="45"/>
        <v>1</v>
      </c>
      <c r="Y48" s="93">
        <f t="shared" si="25"/>
        <v>0.18978900975218441</v>
      </c>
      <c r="Z48" s="155">
        <f t="shared" si="26"/>
        <v>0</v>
      </c>
    </row>
    <row r="49" spans="1:14" ht="15" customHeight="1" x14ac:dyDescent="0.25">
      <c r="L49" s="260"/>
    </row>
    <row r="50" spans="1:14" ht="15" customHeight="1" x14ac:dyDescent="0.25">
      <c r="L50" s="260"/>
    </row>
    <row r="51" spans="1:14" ht="15" customHeight="1" x14ac:dyDescent="0.25">
      <c r="A51" s="1" t="s">
        <v>26</v>
      </c>
      <c r="N51" s="1" t="str">
        <f>Y3</f>
        <v>VARIAÇÃO (JAN-SET)</v>
      </c>
    </row>
    <row r="52" spans="1:14" ht="15" customHeight="1" thickBot="1" x14ac:dyDescent="0.3"/>
    <row r="53" spans="1:14" ht="24" customHeight="1" x14ac:dyDescent="0.25">
      <c r="A53" s="479" t="s">
        <v>28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86">
        <v>2023</v>
      </c>
      <c r="K53" s="466" t="str">
        <f>K5</f>
        <v>janeiro - setembro</v>
      </c>
      <c r="L53" s="467"/>
      <c r="N53" s="473" t="s">
        <v>89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68"/>
      <c r="G54" s="468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4.7568308475336547</v>
      </c>
      <c r="D55" s="112">
        <f t="shared" ref="D55:E55" si="46">D31/D7</f>
        <v>5.141440611815919</v>
      </c>
      <c r="E55" s="112">
        <f t="shared" si="46"/>
        <v>5.4155944930994329</v>
      </c>
      <c r="F55" s="112">
        <f t="shared" ref="F55:H55" si="47">F31/F7</f>
        <v>5.4857998961083991</v>
      </c>
      <c r="G55" s="112">
        <f t="shared" si="47"/>
        <v>4.8001473258470018</v>
      </c>
      <c r="H55" s="112">
        <f t="shared" si="47"/>
        <v>4.927343918472844</v>
      </c>
      <c r="I55" s="112">
        <f t="shared" ref="I55:J55" si="48">I31/I7</f>
        <v>5.6983999542127588</v>
      </c>
      <c r="J55" s="112">
        <f t="shared" si="48"/>
        <v>6.0678067169140366</v>
      </c>
      <c r="K55" s="182">
        <f t="shared" ref="K55:L55" si="49">K31/K7</f>
        <v>5.9850046348710686</v>
      </c>
      <c r="L55" s="183">
        <f t="shared" si="49"/>
        <v>6.9472964839072953</v>
      </c>
      <c r="N55" s="23">
        <f>(L55-K55)/K55</f>
        <v>0.16078381016273963</v>
      </c>
    </row>
    <row r="56" spans="1:14" ht="20.100000000000001" customHeight="1" x14ac:dyDescent="0.25">
      <c r="A56" s="24"/>
      <c r="B56" t="s">
        <v>10</v>
      </c>
      <c r="C56" s="116">
        <f t="shared" ref="C56:E56" si="50">C32/C8</f>
        <v>4.4284265812641523</v>
      </c>
      <c r="D56" s="117">
        <f t="shared" si="50"/>
        <v>4.6757027816022907</v>
      </c>
      <c r="E56" s="117">
        <f t="shared" si="50"/>
        <v>4.7856998097440906</v>
      </c>
      <c r="F56" s="117">
        <f t="shared" ref="F56:H56" si="51">F32/F8</f>
        <v>4.8555469169707486</v>
      </c>
      <c r="G56" s="117">
        <f t="shared" si="51"/>
        <v>4.1952809075036406</v>
      </c>
      <c r="H56" s="117">
        <f t="shared" si="51"/>
        <v>4.2433703704684378</v>
      </c>
      <c r="I56" s="117">
        <f t="shared" ref="I56:J56" si="52">I32/I8</f>
        <v>4.9298755604037963</v>
      </c>
      <c r="J56" s="117">
        <f t="shared" si="52"/>
        <v>5.4504308222703068</v>
      </c>
      <c r="K56" s="116">
        <f t="shared" ref="K56:L56" si="53">K32/K8</f>
        <v>5.3551467070487053</v>
      </c>
      <c r="L56" s="184">
        <f t="shared" si="53"/>
        <v>6.5313373356043654</v>
      </c>
      <c r="N56" s="42">
        <f t="shared" ref="N56:N72" si="54">(L56-K56)/K56</f>
        <v>0.21963742412649509</v>
      </c>
    </row>
    <row r="57" spans="1:14" ht="20.100000000000001" customHeight="1" x14ac:dyDescent="0.25">
      <c r="A57" s="24"/>
      <c r="B57" t="s">
        <v>17</v>
      </c>
      <c r="C57" s="116">
        <f t="shared" ref="C57:E57" si="55">C33/C9</f>
        <v>4.5605208350719852</v>
      </c>
      <c r="D57" s="117">
        <f t="shared" si="55"/>
        <v>5.2979740105632986</v>
      </c>
      <c r="E57" s="117">
        <f t="shared" si="55"/>
        <v>5.4536789402752657</v>
      </c>
      <c r="F57" s="117">
        <f t="shared" ref="F57:H57" si="56">F33/F9</f>
        <v>6.4971067216215594</v>
      </c>
      <c r="G57" s="117">
        <f t="shared" si="56"/>
        <v>6.2842852685277233</v>
      </c>
      <c r="H57" s="117">
        <f t="shared" si="56"/>
        <v>6.1706281691180669</v>
      </c>
      <c r="I57" s="117">
        <f t="shared" ref="I57:J57" si="57">I33/I9</f>
        <v>6.4937532232976531</v>
      </c>
      <c r="J57" s="117">
        <f t="shared" si="57"/>
        <v>7.4013828982389693</v>
      </c>
      <c r="K57" s="116">
        <f t="shared" ref="K57:L57" si="58">K33/K9</f>
        <v>6.8852528726653448</v>
      </c>
      <c r="L57" s="184">
        <f t="shared" si="58"/>
        <v>9.238827395318987</v>
      </c>
      <c r="N57" s="95">
        <f t="shared" si="54"/>
        <v>0.34182833458410827</v>
      </c>
    </row>
    <row r="58" spans="1:14" ht="20.100000000000001" customHeight="1" x14ac:dyDescent="0.25">
      <c r="A58" s="24"/>
      <c r="B58" t="s">
        <v>14</v>
      </c>
      <c r="C58" s="116">
        <f t="shared" ref="C58:E58" si="59">C34/C10</f>
        <v>7.1257603596772681</v>
      </c>
      <c r="D58" s="117">
        <f t="shared" si="59"/>
        <v>7.7304464647275752</v>
      </c>
      <c r="E58" s="117">
        <f t="shared" si="59"/>
        <v>8.490370157118889</v>
      </c>
      <c r="F58" s="117">
        <f t="shared" ref="F58:H58" si="60">F34/F10</f>
        <v>9.6136950596966457</v>
      </c>
      <c r="G58" s="117">
        <f t="shared" si="60"/>
        <v>8.2429188369614383</v>
      </c>
      <c r="H58" s="117">
        <f t="shared" si="60"/>
        <v>8.2317228300198551</v>
      </c>
      <c r="I58" s="117">
        <f t="shared" ref="I58:J58" si="61">I34/I10</f>
        <v>9.3616959214298276</v>
      </c>
      <c r="J58" s="117">
        <f t="shared" si="61"/>
        <v>9.5987192835762549</v>
      </c>
      <c r="K58" s="116">
        <f>K34/K10</f>
        <v>9.5892608261733336</v>
      </c>
      <c r="L58" s="184">
        <f t="shared" ref="L58" si="62">L34/L10</f>
        <v>10.660761203741847</v>
      </c>
      <c r="N58" s="95">
        <f t="shared" si="54"/>
        <v>0.11173962174893766</v>
      </c>
    </row>
    <row r="59" spans="1:14" ht="20.100000000000001" customHeight="1" x14ac:dyDescent="0.25">
      <c r="A59" s="24"/>
      <c r="B59" t="s">
        <v>8</v>
      </c>
      <c r="C59" s="116">
        <f t="shared" ref="C59:E59" si="63">C35/C11</f>
        <v>3.5011749527715064</v>
      </c>
      <c r="D59" s="117">
        <f t="shared" si="63"/>
        <v>2.6659959758551306</v>
      </c>
      <c r="E59" s="117">
        <f t="shared" si="63"/>
        <v>2.6054427545742298</v>
      </c>
      <c r="F59" s="117">
        <f t="shared" ref="F59:G59" si="64">F35/F11</f>
        <v>2.2210337066591532</v>
      </c>
      <c r="G59" s="117">
        <f t="shared" si="64"/>
        <v>2.3463848720800891</v>
      </c>
      <c r="H59" s="117"/>
      <c r="I59" s="117"/>
      <c r="J59" s="117"/>
      <c r="K59" s="116"/>
      <c r="L59" s="184"/>
      <c r="N59" s="95"/>
    </row>
    <row r="60" spans="1:14" ht="20.100000000000001" customHeight="1" x14ac:dyDescent="0.25">
      <c r="A60" s="24"/>
      <c r="B60" t="s">
        <v>15</v>
      </c>
      <c r="C60" s="116">
        <f t="shared" ref="C60:E60" si="65">C36/C12</f>
        <v>10.028136994390316</v>
      </c>
      <c r="D60" s="117">
        <f t="shared" si="65"/>
        <v>6.7565890903751562</v>
      </c>
      <c r="E60" s="117">
        <f t="shared" si="65"/>
        <v>7.4121746431570106</v>
      </c>
      <c r="F60" s="117">
        <f t="shared" ref="F60:H60" si="66">F36/F12</f>
        <v>8.079265819361817</v>
      </c>
      <c r="G60" s="117">
        <f t="shared" si="66"/>
        <v>8.3333518036238718</v>
      </c>
      <c r="H60" s="117">
        <f t="shared" si="66"/>
        <v>7.0151195176445382</v>
      </c>
      <c r="I60" s="117">
        <f t="shared" ref="I60:J60" si="67">I36/I12</f>
        <v>8.2168874194901615</v>
      </c>
      <c r="J60" s="117">
        <f t="shared" si="67"/>
        <v>9.4293451806950941</v>
      </c>
      <c r="K60" s="116">
        <f t="shared" ref="K60:L60" si="68">K36/K12</f>
        <v>9.3766028998567723</v>
      </c>
      <c r="L60" s="184">
        <f t="shared" si="68"/>
        <v>10.316794947973518</v>
      </c>
      <c r="N60" s="95">
        <f t="shared" si="54"/>
        <v>0.10027000803575752</v>
      </c>
    </row>
    <row r="61" spans="1:14" ht="20.100000000000001" customHeight="1" x14ac:dyDescent="0.25">
      <c r="A61" s="24"/>
      <c r="B61" t="s">
        <v>13</v>
      </c>
      <c r="C61" s="116">
        <f t="shared" ref="C61:E61" si="69">C37/C13</f>
        <v>2.5565231547833585</v>
      </c>
      <c r="D61" s="117">
        <f t="shared" si="69"/>
        <v>3.3287498623254157</v>
      </c>
      <c r="E61" s="117">
        <f t="shared" si="69"/>
        <v>3.2278217788349703</v>
      </c>
      <c r="F61" s="117">
        <f t="shared" ref="F61:H61" si="70">F37/F13</f>
        <v>3.3963630686523398</v>
      </c>
      <c r="G61" s="117">
        <f t="shared" si="70"/>
        <v>3.9662012137958258</v>
      </c>
      <c r="H61" s="117">
        <f t="shared" si="70"/>
        <v>5.4860148948133372</v>
      </c>
      <c r="I61" s="117">
        <f t="shared" ref="I61:J61" si="71">I37/I13</f>
        <v>7.7654694524920194</v>
      </c>
      <c r="J61" s="117">
        <f t="shared" si="71"/>
        <v>6.7256447524139009</v>
      </c>
      <c r="K61" s="116">
        <f t="shared" ref="K61:L61" si="72">K37/K13</f>
        <v>6.6365627236352926</v>
      </c>
      <c r="L61" s="184">
        <f t="shared" si="72"/>
        <v>7.6990174932949627</v>
      </c>
      <c r="N61" s="95">
        <f t="shared" si="54"/>
        <v>0.16009112154939326</v>
      </c>
    </row>
    <row r="62" spans="1:14" ht="20.100000000000001" customHeight="1" x14ac:dyDescent="0.25">
      <c r="A62" s="24"/>
      <c r="B62" t="s">
        <v>16</v>
      </c>
      <c r="C62" s="116">
        <f t="shared" ref="C62:E62" si="73">C38/C14</f>
        <v>5.3955760221934037</v>
      </c>
      <c r="D62" s="117">
        <f t="shared" si="73"/>
        <v>5.1799325929553977</v>
      </c>
      <c r="E62" s="117">
        <f t="shared" si="73"/>
        <v>4.7635860641355796</v>
      </c>
      <c r="F62" s="117">
        <f t="shared" ref="F62:H62" si="74">F38/F14</f>
        <v>4.9454734137691387</v>
      </c>
      <c r="G62" s="117">
        <f t="shared" si="74"/>
        <v>4.481723753518013</v>
      </c>
      <c r="H62" s="117">
        <f t="shared" si="74"/>
        <v>4.4946541404210185</v>
      </c>
      <c r="I62" s="117">
        <f t="shared" ref="I62:J62" si="75">I38/I14</f>
        <v>5.574147821513038</v>
      </c>
      <c r="J62" s="117">
        <f t="shared" si="75"/>
        <v>6.4533089955749254</v>
      </c>
      <c r="K62" s="116">
        <f t="shared" ref="K62:L62" si="76">K38/K14</f>
        <v>6.4410537547482036</v>
      </c>
      <c r="L62" s="184">
        <f t="shared" si="76"/>
        <v>7.501631497898118</v>
      </c>
      <c r="N62" s="95">
        <f t="shared" si="54"/>
        <v>0.16465904237611426</v>
      </c>
    </row>
    <row r="63" spans="1:14" ht="20.100000000000001" customHeight="1" x14ac:dyDescent="0.25">
      <c r="A63" s="24"/>
      <c r="B63" t="s">
        <v>83</v>
      </c>
      <c r="C63" s="116">
        <f t="shared" ref="C63:E63" si="77">C39/C15</f>
        <v>5.2504744138606689</v>
      </c>
      <c r="D63" s="117">
        <f t="shared" si="77"/>
        <v>5.4676832997077218</v>
      </c>
      <c r="E63" s="117">
        <f t="shared" si="77"/>
        <v>4.886341132332082</v>
      </c>
      <c r="F63" s="117">
        <f t="shared" ref="F63:H63" si="78">F39/F15</f>
        <v>6.1665436493752672</v>
      </c>
      <c r="G63" s="117">
        <f t="shared" si="78"/>
        <v>6.0691196351111474</v>
      </c>
      <c r="H63" s="117">
        <f t="shared" si="78"/>
        <v>5.1573648389618274</v>
      </c>
      <c r="I63" s="117">
        <f t="shared" ref="I63:J63" si="79">I39/I15</f>
        <v>5.1480314282555728</v>
      </c>
      <c r="J63" s="117">
        <f t="shared" si="79"/>
        <v>5.6030323901360797</v>
      </c>
      <c r="K63" s="116">
        <f t="shared" ref="K63:L63" si="80">K39/K15</f>
        <v>5.3065425477604391</v>
      </c>
      <c r="L63" s="184">
        <f t="shared" si="80"/>
        <v>8.1783169236520603</v>
      </c>
      <c r="N63" s="95">
        <f t="shared" si="54"/>
        <v>0.54117617074485125</v>
      </c>
    </row>
    <row r="64" spans="1:14" ht="20.100000000000001" customHeight="1" x14ac:dyDescent="0.25">
      <c r="A64" s="24"/>
      <c r="B64" t="s">
        <v>9</v>
      </c>
      <c r="C64" s="116">
        <f t="shared" ref="C64:E64" si="81">C40/C16</f>
        <v>4.2926865832174128</v>
      </c>
      <c r="D64" s="117">
        <f t="shared" si="81"/>
        <v>4.3303679938888893</v>
      </c>
      <c r="E64" s="117">
        <f t="shared" si="81"/>
        <v>4.5876927752226218</v>
      </c>
      <c r="F64" s="117">
        <f t="shared" ref="F64:H64" si="82">F40/F16</f>
        <v>4.4357436801881249</v>
      </c>
      <c r="G64" s="117">
        <f t="shared" si="82"/>
        <v>3.9297965280126252</v>
      </c>
      <c r="H64" s="117">
        <f t="shared" si="82"/>
        <v>4.5109499253330583</v>
      </c>
      <c r="I64" s="117">
        <f t="shared" ref="I64:J64" si="83">I40/I16</f>
        <v>5.3986237798745069</v>
      </c>
      <c r="J64" s="117">
        <f t="shared" si="83"/>
        <v>5.5111565009317038</v>
      </c>
      <c r="K64" s="116">
        <f t="shared" ref="K64:L64" si="84">K40/K16</f>
        <v>5.5534803767435639</v>
      </c>
      <c r="L64" s="184">
        <f t="shared" si="84"/>
        <v>5.7969349981869742</v>
      </c>
      <c r="N64" s="95">
        <f t="shared" si="54"/>
        <v>4.3838206841052468E-2</v>
      </c>
    </row>
    <row r="65" spans="1:42" ht="20.25" customHeight="1" x14ac:dyDescent="0.25">
      <c r="A65" s="24"/>
      <c r="B65" t="s">
        <v>12</v>
      </c>
      <c r="C65" s="116">
        <f t="shared" ref="C65:E65" si="85">C41/C17</f>
        <v>3.7556244912717505</v>
      </c>
      <c r="D65" s="117">
        <f t="shared" si="85"/>
        <v>3.7671936249771703</v>
      </c>
      <c r="E65" s="117">
        <f t="shared" si="85"/>
        <v>3.7531063004621421</v>
      </c>
      <c r="F65" s="117">
        <f t="shared" ref="F65:H65" si="86">F41/F17</f>
        <v>3.227103290015922</v>
      </c>
      <c r="G65" s="117">
        <f t="shared" si="86"/>
        <v>3.0572923623670283</v>
      </c>
      <c r="H65" s="117">
        <f t="shared" si="86"/>
        <v>3.1149493838906142</v>
      </c>
      <c r="I65" s="117">
        <f t="shared" ref="I65:J65" si="87">I41/I17</f>
        <v>3.6902008966201088</v>
      </c>
      <c r="J65" s="117">
        <f t="shared" si="87"/>
        <v>4.156484349429916</v>
      </c>
      <c r="K65" s="116">
        <f t="shared" ref="K65:L65" si="88">K41/K17</f>
        <v>4.0611401377704519</v>
      </c>
      <c r="L65" s="184">
        <f t="shared" si="88"/>
        <v>4.6582004326945414</v>
      </c>
      <c r="N65" s="95">
        <f t="shared" si="54"/>
        <v>0.14701790006485052</v>
      </c>
    </row>
    <row r="66" spans="1:42" ht="20.100000000000001" customHeight="1" x14ac:dyDescent="0.25">
      <c r="A66" s="24"/>
      <c r="B66" t="s">
        <v>11</v>
      </c>
      <c r="C66" s="116">
        <f t="shared" ref="C66:E66" si="89">C42/C18</f>
        <v>3.4995901302247181</v>
      </c>
      <c r="D66" s="117">
        <f t="shared" si="89"/>
        <v>3.6172306493557351</v>
      </c>
      <c r="E66" s="117">
        <f t="shared" si="89"/>
        <v>3.6593951137034177</v>
      </c>
      <c r="F66" s="117">
        <f t="shared" ref="F66:H66" si="90">F42/F18</f>
        <v>3.8105394511720654</v>
      </c>
      <c r="G66" s="117">
        <f t="shared" si="90"/>
        <v>3.4404899265721021</v>
      </c>
      <c r="H66" s="117">
        <f t="shared" si="90"/>
        <v>3.5800973454808123</v>
      </c>
      <c r="I66" s="117">
        <f t="shared" ref="I66:J66" si="91">I42/I18</f>
        <v>4.020505957259596</v>
      </c>
      <c r="J66" s="117">
        <f t="shared" si="91"/>
        <v>4.1250026842739889</v>
      </c>
      <c r="K66" s="116">
        <f t="shared" ref="K66:L66" si="92">K42/K18</f>
        <v>4.0492013769528068</v>
      </c>
      <c r="L66" s="184">
        <f t="shared" si="92"/>
        <v>4.5258409779832851</v>
      </c>
      <c r="N66" s="95">
        <f t="shared" si="54"/>
        <v>0.11771200211069016</v>
      </c>
    </row>
    <row r="67" spans="1:42" s="1" customFormat="1" ht="20.100000000000001" customHeight="1" x14ac:dyDescent="0.25">
      <c r="A67" s="24"/>
      <c r="B67" t="s">
        <v>6</v>
      </c>
      <c r="C67" s="116">
        <f t="shared" ref="C67:E67" si="93">C43/C19</f>
        <v>4.7210329562613307</v>
      </c>
      <c r="D67" s="117">
        <f t="shared" si="93"/>
        <v>5.2663768386484637</v>
      </c>
      <c r="E67" s="117">
        <f t="shared" si="93"/>
        <v>5.8535288582290521</v>
      </c>
      <c r="F67" s="117">
        <f t="shared" ref="F67:H67" si="94">F43/F19</f>
        <v>6.0191776162717172</v>
      </c>
      <c r="G67" s="117">
        <f t="shared" si="94"/>
        <v>5.2108803360939211</v>
      </c>
      <c r="H67" s="117">
        <f t="shared" si="94"/>
        <v>5.2995905110737507</v>
      </c>
      <c r="I67" s="117">
        <f t="shared" ref="I67:J67" si="95">I43/I19</f>
        <v>5.9957862019725763</v>
      </c>
      <c r="J67" s="117">
        <f t="shared" si="95"/>
        <v>6.2942012744200477</v>
      </c>
      <c r="K67" s="116">
        <f t="shared" ref="K67:L67" si="96">K43/K19</f>
        <v>6.2902735242179793</v>
      </c>
      <c r="L67" s="184">
        <f t="shared" si="96"/>
        <v>7.0605944539811034</v>
      </c>
      <c r="M67"/>
      <c r="N67" s="95">
        <f t="shared" si="54"/>
        <v>0.12246223106154866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ref="C68:E68" si="97">C44/C20</f>
        <v>13.606317179877836</v>
      </c>
      <c r="D68" s="121">
        <f t="shared" si="97"/>
        <v>12.864860068951531</v>
      </c>
      <c r="E68" s="121">
        <f t="shared" si="97"/>
        <v>15.569859982213398</v>
      </c>
      <c r="F68" s="121">
        <f t="shared" ref="F68:H68" si="98">F44/F20</f>
        <v>14.675860440346899</v>
      </c>
      <c r="G68" s="121">
        <f t="shared" si="98"/>
        <v>13.064319030268306</v>
      </c>
      <c r="H68" s="121">
        <f t="shared" si="98"/>
        <v>12.607329984578895</v>
      </c>
      <c r="I68" s="121">
        <f t="shared" ref="I68:J68" si="99">I44/I20</f>
        <v>13.157231400563711</v>
      </c>
      <c r="J68" s="121">
        <f t="shared" si="99"/>
        <v>14.185939738302409</v>
      </c>
      <c r="K68" s="116">
        <f t="shared" ref="K68:L68" si="100">K44/K20</f>
        <v>13.762572970881992</v>
      </c>
      <c r="L68" s="184">
        <f t="shared" si="100"/>
        <v>17.166384732544266</v>
      </c>
      <c r="N68" s="159">
        <f t="shared" si="54"/>
        <v>0.24732379394927459</v>
      </c>
    </row>
    <row r="69" spans="1:42" ht="20.100000000000001" customHeight="1" thickBot="1" x14ac:dyDescent="0.3">
      <c r="A69" s="5" t="s">
        <v>45</v>
      </c>
      <c r="B69" s="6"/>
      <c r="C69" s="123">
        <f t="shared" ref="C69:E69" si="101">C45/C21</f>
        <v>2.2085980084340191</v>
      </c>
      <c r="D69" s="124">
        <f t="shared" si="101"/>
        <v>2.2692122767291418</v>
      </c>
      <c r="E69" s="124">
        <f t="shared" si="101"/>
        <v>2.3654983434630283</v>
      </c>
      <c r="F69" s="124">
        <f t="shared" ref="F69:H69" si="102">F45/F21</f>
        <v>2.3973610187428105</v>
      </c>
      <c r="G69" s="124">
        <f t="shared" si="102"/>
        <v>1.998642762159057</v>
      </c>
      <c r="H69" s="124">
        <f t="shared" si="102"/>
        <v>1.9520967424775821</v>
      </c>
      <c r="I69" s="124">
        <f t="shared" ref="I69:J69" si="103">I45/I21</f>
        <v>2.4230037472258212</v>
      </c>
      <c r="J69" s="124">
        <f t="shared" si="103"/>
        <v>2.5080467530778989</v>
      </c>
      <c r="K69" s="123">
        <f t="shared" ref="K69:L69" si="104">K45/K21</f>
        <v>2.502735673288512</v>
      </c>
      <c r="L69" s="185">
        <f t="shared" si="104"/>
        <v>2.7287409541059855</v>
      </c>
      <c r="N69" s="23">
        <f t="shared" si="54"/>
        <v>9.0303296200876876E-2</v>
      </c>
    </row>
    <row r="70" spans="1:42" ht="20.100000000000001" customHeight="1" x14ac:dyDescent="0.25">
      <c r="A70" s="24"/>
      <c r="B70" t="s">
        <v>4</v>
      </c>
      <c r="C70" s="116">
        <f t="shared" ref="C70:E70" si="105">C46/C22</f>
        <v>1.4910810630699185</v>
      </c>
      <c r="D70" s="117">
        <f t="shared" si="105"/>
        <v>1.4135917107149236</v>
      </c>
      <c r="E70" s="117">
        <f t="shared" si="105"/>
        <v>1.2007240014259053</v>
      </c>
      <c r="F70" s="117">
        <f t="shared" ref="F70:H70" si="106">F46/F22</f>
        <v>1.162595999805043</v>
      </c>
      <c r="G70" s="117">
        <f t="shared" si="106"/>
        <v>1.1063212459997958</v>
      </c>
      <c r="H70" s="117">
        <f t="shared" si="106"/>
        <v>1.162115508041881</v>
      </c>
      <c r="I70" s="117">
        <f t="shared" ref="I70:J70" si="107">I46/I22</f>
        <v>1.351983663848868</v>
      </c>
      <c r="J70" s="117">
        <f t="shared" si="107"/>
        <v>1.536442347159096</v>
      </c>
      <c r="K70" s="116">
        <f t="shared" ref="K70:L70" si="108">K46/K22</f>
        <v>1.5426335409148755</v>
      </c>
      <c r="L70" s="184">
        <f t="shared" si="108"/>
        <v>1.5867423925217914</v>
      </c>
      <c r="N70" s="42">
        <f t="shared" si="54"/>
        <v>2.8593214420034378E-2</v>
      </c>
    </row>
    <row r="71" spans="1:42" ht="20.100000000000001" customHeight="1" thickBot="1" x14ac:dyDescent="0.3">
      <c r="A71" s="24"/>
      <c r="B71" t="s">
        <v>3</v>
      </c>
      <c r="C71" s="120">
        <f t="shared" ref="C71:E71" si="109">C47/C23</f>
        <v>2.2237639411775687</v>
      </c>
      <c r="D71" s="117">
        <f t="shared" si="109"/>
        <v>2.2871652759455343</v>
      </c>
      <c r="E71" s="117">
        <f t="shared" si="109"/>
        <v>2.4025873563910549</v>
      </c>
      <c r="F71" s="117">
        <f t="shared" ref="F71:H71" si="110">F47/F23</f>
        <v>2.4666481680493559</v>
      </c>
      <c r="G71" s="117">
        <f t="shared" si="110"/>
        <v>2.0549909413064369</v>
      </c>
      <c r="H71" s="117">
        <f t="shared" si="110"/>
        <v>2.010153387950314</v>
      </c>
      <c r="I71" s="117">
        <f t="shared" ref="I71:J71" si="111">I47/I23</f>
        <v>2.5018792501164202</v>
      </c>
      <c r="J71" s="117">
        <f t="shared" si="111"/>
        <v>2.586039782368835</v>
      </c>
      <c r="K71" s="116">
        <f t="shared" ref="K71:L71" si="112">K47/K23</f>
        <v>2.578972504733219</v>
      </c>
      <c r="L71" s="184">
        <f t="shared" si="112"/>
        <v>2.8245822141514267</v>
      </c>
      <c r="N71" s="159">
        <f t="shared" si="54"/>
        <v>9.5235489702754597E-2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113">C48/C24</f>
        <v>3.2970969843703326</v>
      </c>
      <c r="D72" s="127">
        <f t="shared" si="113"/>
        <v>3.476167647680859</v>
      </c>
      <c r="E72" s="127">
        <f t="shared" si="113"/>
        <v>3.6948644296680007</v>
      </c>
      <c r="F72" s="127">
        <f t="shared" ref="F72:H72" si="114">F48/F24</f>
        <v>3.7801661091711316</v>
      </c>
      <c r="G72" s="127">
        <f t="shared" si="114"/>
        <v>3.2487717861701064</v>
      </c>
      <c r="H72" s="127">
        <f t="shared" si="114"/>
        <v>3.3256787457234953</v>
      </c>
      <c r="I72" s="127">
        <f t="shared" ref="I72:J72" si="115">I48/I24</f>
        <v>3.8769550266324027</v>
      </c>
      <c r="J72" s="127">
        <f t="shared" si="115"/>
        <v>4.0795552488886413</v>
      </c>
      <c r="K72" s="186">
        <f t="shared" ref="K72:L72" si="116">K48/K24</f>
        <v>4.0170688641358794</v>
      </c>
      <c r="L72" s="187">
        <f t="shared" si="116"/>
        <v>4.6118994808256986</v>
      </c>
      <c r="N72" s="128">
        <f t="shared" si="54"/>
        <v>0.14807578281777217</v>
      </c>
    </row>
    <row r="74" spans="1:42" ht="15.75" x14ac:dyDescent="0.25">
      <c r="A74" s="99" t="s">
        <v>38</v>
      </c>
    </row>
  </sheetData>
  <mergeCells count="51">
    <mergeCell ref="I5:I6"/>
    <mergeCell ref="T5:T6"/>
    <mergeCell ref="T29:T30"/>
    <mergeCell ref="I29:I30"/>
    <mergeCell ref="I53:I54"/>
    <mergeCell ref="N53:N54"/>
    <mergeCell ref="K29:L29"/>
    <mergeCell ref="K53:L53"/>
    <mergeCell ref="D53:D54"/>
    <mergeCell ref="E53:E54"/>
    <mergeCell ref="D29:D30"/>
    <mergeCell ref="J53:J54"/>
    <mergeCell ref="H53:H54"/>
    <mergeCell ref="F29:F30"/>
    <mergeCell ref="F53:F54"/>
    <mergeCell ref="G29:G30"/>
    <mergeCell ref="G53:G54"/>
    <mergeCell ref="A53:B54"/>
    <mergeCell ref="A29:B30"/>
    <mergeCell ref="C29:C30"/>
    <mergeCell ref="A5:B6"/>
    <mergeCell ref="C5:C6"/>
    <mergeCell ref="C53:C54"/>
    <mergeCell ref="D5:D6"/>
    <mergeCell ref="E5:E6"/>
    <mergeCell ref="Y5:Z5"/>
    <mergeCell ref="N5:N6"/>
    <mergeCell ref="O5:O6"/>
    <mergeCell ref="P5:P6"/>
    <mergeCell ref="J5:J6"/>
    <mergeCell ref="K5:L5"/>
    <mergeCell ref="U5:U6"/>
    <mergeCell ref="V5:W5"/>
    <mergeCell ref="H5:H6"/>
    <mergeCell ref="S5:S6"/>
    <mergeCell ref="F5:F6"/>
    <mergeCell ref="Q5:Q6"/>
    <mergeCell ref="G5:G6"/>
    <mergeCell ref="R5:R6"/>
    <mergeCell ref="Y29:Z29"/>
    <mergeCell ref="E29:E30"/>
    <mergeCell ref="N29:N30"/>
    <mergeCell ref="O29:O30"/>
    <mergeCell ref="P29:P30"/>
    <mergeCell ref="J29:J30"/>
    <mergeCell ref="U29:U30"/>
    <mergeCell ref="V29:W29"/>
    <mergeCell ref="H29:H30"/>
    <mergeCell ref="S29:S30"/>
    <mergeCell ref="Q29:Q30"/>
    <mergeCell ref="R29:R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8:V24 W7:W24 Y7:Z10 K55:N58 Y12:Z24 Z11 K60:N71 M5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2" id="{A8546C0F-1DCA-4317-B9D3-03C14802AE0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1" id="{945DB4B1-A21C-465E-BFD8-8838D0A5D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P74"/>
  <sheetViews>
    <sheetView showGridLines="0" topLeftCell="A57" zoomScale="106" zoomScaleNormal="106" workbookViewId="0">
      <selection activeCell="K6" sqref="K6"/>
    </sheetView>
  </sheetViews>
  <sheetFormatPr defaultRowHeight="15" x14ac:dyDescent="0.25"/>
  <cols>
    <col min="1" max="1" width="2.7109375" customWidth="1"/>
    <col min="2" max="2" width="22.140625" bestFit="1" customWidth="1"/>
    <col min="3" max="12" width="11.710937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57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'2'!X3</f>
        <v>VARIAÇÃO (JAN-SET)</v>
      </c>
    </row>
    <row r="4" spans="1:26" ht="15.75" thickBot="1" x14ac:dyDescent="0.3"/>
    <row r="5" spans="1:26" ht="24" customHeight="1" x14ac:dyDescent="0.25">
      <c r="A5" s="479" t="s">
        <v>35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92</v>
      </c>
      <c r="L5" s="467"/>
      <c r="N5" s="458">
        <v>2016</v>
      </c>
      <c r="O5" s="460">
        <v>2017</v>
      </c>
      <c r="P5" s="460">
        <v>2018</v>
      </c>
      <c r="Q5" s="475">
        <v>2019</v>
      </c>
      <c r="R5" s="475">
        <v>2020</v>
      </c>
      <c r="S5" s="460">
        <v>2021</v>
      </c>
      <c r="T5" s="460">
        <v>2022</v>
      </c>
      <c r="U5" s="486">
        <v>2023</v>
      </c>
      <c r="V5" s="466" t="str">
        <f>K5</f>
        <v>janeiro - setembro</v>
      </c>
      <c r="W5" s="467"/>
      <c r="Y5" s="469" t="s">
        <v>86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89"/>
      <c r="R6" s="489"/>
      <c r="S6" s="468"/>
      <c r="T6" s="468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84199496</v>
      </c>
      <c r="D7" s="9">
        <f t="shared" si="0"/>
        <v>84658404</v>
      </c>
      <c r="E7" s="9">
        <f t="shared" si="0"/>
        <v>86072206</v>
      </c>
      <c r="F7" s="9">
        <f t="shared" si="0"/>
        <v>90838237</v>
      </c>
      <c r="G7" s="9">
        <f t="shared" si="0"/>
        <v>94537479</v>
      </c>
      <c r="H7" s="9">
        <f t="shared" si="0"/>
        <v>100080849</v>
      </c>
      <c r="I7" s="9">
        <f t="shared" si="0"/>
        <v>97544244.207000017</v>
      </c>
      <c r="J7" s="409">
        <f t="shared" si="0"/>
        <v>95755771.096000046</v>
      </c>
      <c r="K7" s="180">
        <f t="shared" ref="K7:L7" si="1">SUM(K8:K20)</f>
        <v>68885850.557000026</v>
      </c>
      <c r="L7" s="179">
        <f t="shared" si="1"/>
        <v>68318593.200000003</v>
      </c>
      <c r="N7" s="64">
        <f t="shared" ref="N7:T7" si="2">C7/C24</f>
        <v>0.45932644610482432</v>
      </c>
      <c r="O7" s="16">
        <f t="shared" si="2"/>
        <v>0.45226782211217958</v>
      </c>
      <c r="P7" s="16">
        <f t="shared" si="2"/>
        <v>0.47104805028867003</v>
      </c>
      <c r="Q7" s="258">
        <f t="shared" si="2"/>
        <v>0.48038211257094382</v>
      </c>
      <c r="R7" s="258">
        <f t="shared" si="2"/>
        <v>0.46672871154528539</v>
      </c>
      <c r="S7" s="258">
        <f t="shared" si="2"/>
        <v>0.47861466161407923</v>
      </c>
      <c r="T7" s="258">
        <f t="shared" si="2"/>
        <v>0.47765884723493418</v>
      </c>
      <c r="U7" s="17">
        <f>J7/J24</f>
        <v>0.47782737716868562</v>
      </c>
      <c r="V7" s="7">
        <f>K7/K24</f>
        <v>0.46931772343368017</v>
      </c>
      <c r="W7" s="17">
        <f>L7/L24</f>
        <v>0.48421386984917947</v>
      </c>
      <c r="Y7" s="102">
        <f>(L7-K7)/K7</f>
        <v>-8.2347441806012462E-3</v>
      </c>
      <c r="Z7" s="101">
        <f>(W7-V7)*100</f>
        <v>1.4896146415499301</v>
      </c>
    </row>
    <row r="8" spans="1:26" ht="20.100000000000001" customHeight="1" x14ac:dyDescent="0.25">
      <c r="A8" s="24"/>
      <c r="B8" t="s">
        <v>10</v>
      </c>
      <c r="C8" s="10">
        <v>13923523</v>
      </c>
      <c r="D8" s="35">
        <v>14250667</v>
      </c>
      <c r="E8" s="35">
        <v>14740881</v>
      </c>
      <c r="F8" s="35">
        <v>15427097</v>
      </c>
      <c r="G8" s="35">
        <v>16506960</v>
      </c>
      <c r="H8" s="35">
        <v>16927304</v>
      </c>
      <c r="I8" s="35">
        <v>16428329.609000003</v>
      </c>
      <c r="J8" s="12">
        <v>15495703.636999991</v>
      </c>
      <c r="K8" s="10">
        <v>11946743.325999994</v>
      </c>
      <c r="L8" s="161">
        <v>10497082.390000008</v>
      </c>
      <c r="N8" s="96">
        <f>C8/$C$7</f>
        <v>0.16536349576249246</v>
      </c>
      <c r="O8" s="18">
        <f>D8/$D$7</f>
        <v>0.16833139212026724</v>
      </c>
      <c r="P8" s="18">
        <f>E8/$E$7</f>
        <v>0.17126180081872189</v>
      </c>
      <c r="Q8" s="37">
        <f>F8/$F$7</f>
        <v>0.1698304316496147</v>
      </c>
      <c r="R8" s="37">
        <f>G8/$G$7</f>
        <v>0.17460757547808103</v>
      </c>
      <c r="S8" s="37">
        <f>H8/$H$7</f>
        <v>0.16913629499685798</v>
      </c>
      <c r="T8" s="37">
        <f>I8/$I$7</f>
        <v>0.16841926186989786</v>
      </c>
      <c r="U8" s="19">
        <f>J8/$J$7</f>
        <v>0.1618252713088672</v>
      </c>
      <c r="V8" s="37">
        <f>K8/$K$7</f>
        <v>0.17342811665095995</v>
      </c>
      <c r="W8" s="19">
        <f>L8/$L$7</f>
        <v>0.15364898336343388</v>
      </c>
      <c r="Y8" s="103">
        <f t="shared" ref="Y8:Y24" si="3">(L8-K8)/K8</f>
        <v>-0.12134360774664446</v>
      </c>
      <c r="Z8" s="104">
        <f t="shared" ref="Z8:Z24" si="4">(W8-V8)*100</f>
        <v>-1.9779133287526063</v>
      </c>
    </row>
    <row r="9" spans="1:26" ht="20.100000000000001" customHeight="1" x14ac:dyDescent="0.25">
      <c r="A9" s="24"/>
      <c r="B9" t="s">
        <v>17</v>
      </c>
      <c r="C9" s="10">
        <v>174272</v>
      </c>
      <c r="D9" s="35">
        <v>210679</v>
      </c>
      <c r="E9" s="35">
        <v>127287</v>
      </c>
      <c r="F9" s="35">
        <v>120389</v>
      </c>
      <c r="G9" s="35">
        <v>121021</v>
      </c>
      <c r="H9" s="35">
        <v>141038</v>
      </c>
      <c r="I9" s="35">
        <v>135072.87400000001</v>
      </c>
      <c r="J9" s="12">
        <v>144168.38199999995</v>
      </c>
      <c r="K9" s="10">
        <v>99901.141999999978</v>
      </c>
      <c r="L9" s="161">
        <v>112978.66099999996</v>
      </c>
      <c r="N9" s="96">
        <f t="shared" ref="N9:N20" si="5">C9/$C$7</f>
        <v>2.069751106348665E-3</v>
      </c>
      <c r="O9" s="18">
        <f t="shared" ref="O9:O20" si="6">D9/$D$7</f>
        <v>2.4885775073198876E-3</v>
      </c>
      <c r="P9" s="18">
        <f t="shared" ref="P9:P20" si="7">E9/$E$7</f>
        <v>1.47883975461254E-3</v>
      </c>
      <c r="Q9" s="37">
        <f t="shared" ref="Q9:Q20" si="8">F9/$F$7</f>
        <v>1.3253119388479545E-3</v>
      </c>
      <c r="R9" s="37">
        <f t="shared" ref="R9:R20" si="9">G9/$G$7</f>
        <v>1.2801377959317066E-3</v>
      </c>
      <c r="S9" s="37">
        <f t="shared" ref="S9:S20" si="10">H9/$H$7</f>
        <v>1.4092406430325146E-3</v>
      </c>
      <c r="T9" s="37">
        <f t="shared" ref="T9:T20" si="11">I9/$I$7</f>
        <v>1.384734436133002E-3</v>
      </c>
      <c r="U9" s="19">
        <f t="shared" ref="U9:U20" si="12">J9/$J$7</f>
        <v>1.505584262440577E-3</v>
      </c>
      <c r="V9" s="37">
        <f t="shared" ref="V9:V20" si="13">K9/$K$7</f>
        <v>1.4502418303935459E-3</v>
      </c>
      <c r="W9" s="19">
        <f t="shared" ref="W9:W20" si="14">L9/$L$7</f>
        <v>1.6537029775958553E-3</v>
      </c>
      <c r="Y9" s="103">
        <f t="shared" si="3"/>
        <v>0.13090459966914081</v>
      </c>
      <c r="Z9" s="104">
        <f t="shared" si="4"/>
        <v>2.0346114720230943E-2</v>
      </c>
    </row>
    <row r="10" spans="1:26" ht="20.100000000000001" customHeight="1" x14ac:dyDescent="0.25">
      <c r="A10" s="24"/>
      <c r="B10" t="s">
        <v>14</v>
      </c>
      <c r="C10" s="10">
        <v>8286318</v>
      </c>
      <c r="D10" s="35">
        <v>9244831</v>
      </c>
      <c r="E10" s="35">
        <v>9042959</v>
      </c>
      <c r="F10" s="35">
        <v>8375287</v>
      </c>
      <c r="G10" s="35">
        <v>9732336</v>
      </c>
      <c r="H10" s="35">
        <v>11137124</v>
      </c>
      <c r="I10" s="35">
        <v>11577931.000999991</v>
      </c>
      <c r="J10" s="12">
        <v>11924448.086000009</v>
      </c>
      <c r="K10" s="10">
        <v>8144086.5569999972</v>
      </c>
      <c r="L10" s="161">
        <v>8741291.0109999962</v>
      </c>
      <c r="N10" s="96">
        <f t="shared" si="5"/>
        <v>9.8412916865915676E-2</v>
      </c>
      <c r="O10" s="18">
        <f t="shared" si="6"/>
        <v>0.10920157436466674</v>
      </c>
      <c r="P10" s="18">
        <f t="shared" si="7"/>
        <v>0.10506247510375184</v>
      </c>
      <c r="Q10" s="37">
        <f t="shared" si="8"/>
        <v>9.2200017047887009E-2</v>
      </c>
      <c r="R10" s="37">
        <f t="shared" si="9"/>
        <v>0.10294685349077269</v>
      </c>
      <c r="S10" s="37">
        <f t="shared" si="10"/>
        <v>0.11128127020585127</v>
      </c>
      <c r="T10" s="37">
        <f t="shared" si="11"/>
        <v>0.11869414843617324</v>
      </c>
      <c r="U10" s="19">
        <f t="shared" si="12"/>
        <v>0.12452981109666111</v>
      </c>
      <c r="V10" s="37">
        <f t="shared" si="13"/>
        <v>0.11822582563978247</v>
      </c>
      <c r="W10" s="19">
        <f t="shared" si="14"/>
        <v>0.12794893163871524</v>
      </c>
      <c r="Y10" s="103">
        <f t="shared" si="3"/>
        <v>7.3329826472275206E-2</v>
      </c>
      <c r="Z10" s="104">
        <f t="shared" si="4"/>
        <v>0.97231059989327662</v>
      </c>
    </row>
    <row r="11" spans="1:26" ht="20.100000000000001" customHeight="1" x14ac:dyDescent="0.25">
      <c r="A11" s="24"/>
      <c r="B11" t="s">
        <v>8</v>
      </c>
      <c r="C11" s="10">
        <v>68843</v>
      </c>
      <c r="D11" s="35">
        <v>42685</v>
      </c>
      <c r="E11" s="35">
        <v>135956</v>
      </c>
      <c r="F11" s="35">
        <v>183998</v>
      </c>
      <c r="G11" s="35">
        <v>53281</v>
      </c>
      <c r="H11" s="35"/>
      <c r="I11" s="35"/>
      <c r="J11" s="12"/>
      <c r="K11" s="10"/>
      <c r="L11" s="161"/>
      <c r="N11" s="96">
        <f t="shared" si="5"/>
        <v>8.1761772065714027E-4</v>
      </c>
      <c r="O11" s="18">
        <f t="shared" si="6"/>
        <v>5.042027487312423E-4</v>
      </c>
      <c r="P11" s="18">
        <f t="shared" si="7"/>
        <v>1.579557517092103E-3</v>
      </c>
      <c r="Q11" s="37">
        <f t="shared" si="8"/>
        <v>2.0255567047167593E-3</v>
      </c>
      <c r="R11" s="37">
        <f t="shared" si="9"/>
        <v>5.6359658162663724E-4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4"/>
        <v>0</v>
      </c>
    </row>
    <row r="12" spans="1:26" ht="20.100000000000001" customHeight="1" x14ac:dyDescent="0.25">
      <c r="A12" s="24"/>
      <c r="B12" t="s">
        <v>15</v>
      </c>
      <c r="C12" s="10">
        <v>12210</v>
      </c>
      <c r="D12" s="35">
        <v>14609</v>
      </c>
      <c r="E12" s="35">
        <v>13775</v>
      </c>
      <c r="F12" s="35">
        <v>9955</v>
      </c>
      <c r="G12" s="35">
        <v>9151</v>
      </c>
      <c r="H12" s="35">
        <v>11208</v>
      </c>
      <c r="I12" s="35">
        <v>9194.7580000000016</v>
      </c>
      <c r="J12" s="12">
        <v>7743.9579999999987</v>
      </c>
      <c r="K12" s="10">
        <v>5589.5780000000022</v>
      </c>
      <c r="L12" s="161">
        <v>4179.4010000000007</v>
      </c>
      <c r="N12" s="96">
        <f t="shared" si="5"/>
        <v>1.450127444943376E-4</v>
      </c>
      <c r="O12" s="18">
        <f t="shared" si="6"/>
        <v>1.7256408471862995E-4</v>
      </c>
      <c r="P12" s="18">
        <f t="shared" si="7"/>
        <v>1.6004004823578008E-4</v>
      </c>
      <c r="Q12" s="37">
        <f t="shared" si="8"/>
        <v>1.095904140015399E-4</v>
      </c>
      <c r="R12" s="37">
        <f t="shared" si="9"/>
        <v>9.6797588605044142E-5</v>
      </c>
      <c r="S12" s="37">
        <f t="shared" si="10"/>
        <v>1.119894576433899E-4</v>
      </c>
      <c r="T12" s="37">
        <f t="shared" si="11"/>
        <v>9.4262435213375334E-5</v>
      </c>
      <c r="U12" s="19">
        <f t="shared" si="12"/>
        <v>8.0871971593610639E-5</v>
      </c>
      <c r="V12" s="37">
        <f t="shared" si="13"/>
        <v>8.1142614264084195E-5</v>
      </c>
      <c r="W12" s="19">
        <f t="shared" si="14"/>
        <v>6.1175161903070347E-5</v>
      </c>
      <c r="Y12" s="103">
        <f t="shared" si="3"/>
        <v>-0.25228684526810446</v>
      </c>
      <c r="Z12" s="104">
        <f t="shared" si="4"/>
        <v>-1.9967452361013848E-3</v>
      </c>
    </row>
    <row r="13" spans="1:26" ht="20.100000000000001" customHeight="1" x14ac:dyDescent="0.25">
      <c r="A13" s="24"/>
      <c r="B13" t="s">
        <v>13</v>
      </c>
      <c r="C13" s="10">
        <v>1041669</v>
      </c>
      <c r="D13" s="35">
        <v>717548</v>
      </c>
      <c r="E13" s="35">
        <v>967173</v>
      </c>
      <c r="F13" s="35">
        <v>806154</v>
      </c>
      <c r="G13" s="35">
        <v>478640</v>
      </c>
      <c r="H13" s="35">
        <v>349735</v>
      </c>
      <c r="I13" s="35">
        <v>252753.82900000003</v>
      </c>
      <c r="J13" s="12">
        <v>361141.7579999998</v>
      </c>
      <c r="K13" s="10">
        <v>253488.29400000005</v>
      </c>
      <c r="L13" s="161">
        <v>303600.52400000003</v>
      </c>
      <c r="N13" s="96">
        <f t="shared" si="5"/>
        <v>1.2371439848048497E-2</v>
      </c>
      <c r="O13" s="18">
        <f t="shared" si="6"/>
        <v>8.4758035362915655E-3</v>
      </c>
      <c r="P13" s="18">
        <f t="shared" si="7"/>
        <v>1.123676323574186E-2</v>
      </c>
      <c r="Q13" s="37">
        <f t="shared" si="8"/>
        <v>8.8746108095426827E-3</v>
      </c>
      <c r="R13" s="37">
        <f t="shared" si="9"/>
        <v>5.0629655567608267E-3</v>
      </c>
      <c r="S13" s="37">
        <f t="shared" si="10"/>
        <v>3.4945247117158249E-3</v>
      </c>
      <c r="T13" s="37">
        <f t="shared" si="11"/>
        <v>2.5911711250089504E-3</v>
      </c>
      <c r="U13" s="19">
        <f t="shared" si="12"/>
        <v>3.7714881710673789E-3</v>
      </c>
      <c r="V13" s="37">
        <f t="shared" si="13"/>
        <v>3.6798310821501666E-3</v>
      </c>
      <c r="W13" s="19">
        <f t="shared" si="14"/>
        <v>4.4438930864870328E-3</v>
      </c>
      <c r="Y13" s="103">
        <f t="shared" si="3"/>
        <v>0.19769050952703943</v>
      </c>
      <c r="Z13" s="104">
        <f t="shared" si="4"/>
        <v>7.6406200433686622E-2</v>
      </c>
    </row>
    <row r="14" spans="1:26" ht="20.100000000000001" customHeight="1" x14ac:dyDescent="0.25">
      <c r="A14" s="24"/>
      <c r="B14" t="s">
        <v>16</v>
      </c>
      <c r="C14" s="10">
        <v>3608437</v>
      </c>
      <c r="D14" s="35">
        <v>4385682</v>
      </c>
      <c r="E14" s="35">
        <v>4504040</v>
      </c>
      <c r="F14" s="35">
        <v>4397791</v>
      </c>
      <c r="G14" s="35">
        <v>4263106</v>
      </c>
      <c r="H14" s="35">
        <v>4333103</v>
      </c>
      <c r="I14" s="35">
        <v>4435495.6779999994</v>
      </c>
      <c r="J14" s="12">
        <v>3927738.2670000033</v>
      </c>
      <c r="K14" s="10">
        <v>2769833.6950000003</v>
      </c>
      <c r="L14" s="161">
        <v>2879495.6379999998</v>
      </c>
      <c r="N14" s="96">
        <f t="shared" si="5"/>
        <v>4.2855802842335304E-2</v>
      </c>
      <c r="O14" s="18">
        <f t="shared" si="6"/>
        <v>5.1804449325550714E-2</v>
      </c>
      <c r="P14" s="18">
        <f t="shared" si="7"/>
        <v>5.2328622784456109E-2</v>
      </c>
      <c r="Q14" s="37">
        <f t="shared" si="8"/>
        <v>4.8413434091636981E-2</v>
      </c>
      <c r="R14" s="37">
        <f t="shared" si="9"/>
        <v>4.5094348242563143E-2</v>
      </c>
      <c r="S14" s="37">
        <f t="shared" si="10"/>
        <v>4.3296025596265678E-2</v>
      </c>
      <c r="T14" s="37">
        <f t="shared" si="11"/>
        <v>4.5471628941912465E-2</v>
      </c>
      <c r="U14" s="19">
        <f t="shared" si="12"/>
        <v>4.1018292913773784E-2</v>
      </c>
      <c r="V14" s="37">
        <f t="shared" si="13"/>
        <v>4.020903672675253E-2</v>
      </c>
      <c r="W14" s="19">
        <f t="shared" si="14"/>
        <v>4.2148052281615188E-2</v>
      </c>
      <c r="Y14" s="103">
        <f t="shared" si="3"/>
        <v>3.9591526089799947E-2</v>
      </c>
      <c r="Z14" s="104">
        <f t="shared" si="4"/>
        <v>0.19390155548626581</v>
      </c>
    </row>
    <row r="15" spans="1:26" ht="20.100000000000001" customHeight="1" x14ac:dyDescent="0.25">
      <c r="A15" s="24"/>
      <c r="B15" t="s">
        <v>83</v>
      </c>
      <c r="C15" s="10">
        <v>255998</v>
      </c>
      <c r="D15" s="35">
        <v>249482</v>
      </c>
      <c r="E15" s="35">
        <v>246420</v>
      </c>
      <c r="F15" s="35">
        <v>310524</v>
      </c>
      <c r="G15" s="35">
        <v>400100</v>
      </c>
      <c r="H15" s="35">
        <v>609201</v>
      </c>
      <c r="I15" s="35">
        <v>704099.89300000004</v>
      </c>
      <c r="J15" s="12">
        <v>789864.26799999934</v>
      </c>
      <c r="K15" s="10">
        <v>611654.25899999961</v>
      </c>
      <c r="L15" s="161">
        <v>503088.42800000001</v>
      </c>
      <c r="N15" s="96">
        <f t="shared" si="5"/>
        <v>3.0403744934530247E-3</v>
      </c>
      <c r="O15" s="18">
        <f t="shared" si="6"/>
        <v>2.9469253873484315E-3</v>
      </c>
      <c r="P15" s="18">
        <f t="shared" si="7"/>
        <v>2.8629450951913561E-3</v>
      </c>
      <c r="Q15" s="37">
        <f t="shared" si="8"/>
        <v>3.4184282990873107E-3</v>
      </c>
      <c r="R15" s="37">
        <f t="shared" si="9"/>
        <v>4.2321839362778014E-3</v>
      </c>
      <c r="S15" s="37">
        <f t="shared" si="10"/>
        <v>6.0870886496976057E-3</v>
      </c>
      <c r="T15" s="37">
        <f t="shared" si="11"/>
        <v>7.218261812617254E-3</v>
      </c>
      <c r="U15" s="19">
        <f t="shared" si="12"/>
        <v>8.2487380025180954E-3</v>
      </c>
      <c r="V15" s="37">
        <f t="shared" si="13"/>
        <v>8.8792437642020907E-3</v>
      </c>
      <c r="W15" s="19">
        <f t="shared" si="14"/>
        <v>7.3638581304979215E-3</v>
      </c>
      <c r="Y15" s="103">
        <f t="shared" si="3"/>
        <v>-0.17749542229542403</v>
      </c>
      <c r="Z15" s="104">
        <f t="shared" si="4"/>
        <v>-0.15153856337041691</v>
      </c>
    </row>
    <row r="16" spans="1:26" ht="20.100000000000001" customHeight="1" x14ac:dyDescent="0.25">
      <c r="A16" s="24"/>
      <c r="B16" t="s">
        <v>9</v>
      </c>
      <c r="C16" s="10">
        <v>2984288</v>
      </c>
      <c r="D16" s="35">
        <v>3836769</v>
      </c>
      <c r="E16" s="35">
        <v>4461888</v>
      </c>
      <c r="F16" s="35">
        <v>4418467</v>
      </c>
      <c r="G16" s="35">
        <v>4329174</v>
      </c>
      <c r="H16" s="35">
        <v>4501098</v>
      </c>
      <c r="I16" s="35">
        <v>4380000.6000000006</v>
      </c>
      <c r="J16" s="12">
        <v>4100462.2859999971</v>
      </c>
      <c r="K16" s="10">
        <v>2915620.2419999987</v>
      </c>
      <c r="L16" s="161">
        <v>2848501.2160000009</v>
      </c>
      <c r="N16" s="96">
        <f t="shared" si="5"/>
        <v>3.5443062509542815E-2</v>
      </c>
      <c r="O16" s="18">
        <f t="shared" si="6"/>
        <v>4.5320592152906639E-2</v>
      </c>
      <c r="P16" s="18">
        <f t="shared" si="7"/>
        <v>5.1838894427778462E-2</v>
      </c>
      <c r="Q16" s="37">
        <f t="shared" si="8"/>
        <v>4.8641047491927873E-2</v>
      </c>
      <c r="R16" s="37">
        <f t="shared" si="9"/>
        <v>4.57932033495414E-2</v>
      </c>
      <c r="S16" s="37">
        <f t="shared" si="10"/>
        <v>4.4974618470712616E-2</v>
      </c>
      <c r="T16" s="37">
        <f t="shared" si="11"/>
        <v>4.4902706824045298E-2</v>
      </c>
      <c r="U16" s="19">
        <f t="shared" si="12"/>
        <v>4.2822090397967499E-2</v>
      </c>
      <c r="V16" s="37">
        <f t="shared" si="13"/>
        <v>4.2325386395388277E-2</v>
      </c>
      <c r="W16" s="19">
        <f t="shared" si="14"/>
        <v>4.1694377512445625E-2</v>
      </c>
      <c r="Y16" s="103">
        <f t="shared" si="3"/>
        <v>-2.302049664532332E-2</v>
      </c>
      <c r="Z16" s="104">
        <f t="shared" si="4"/>
        <v>-6.3100888294265189E-2</v>
      </c>
    </row>
    <row r="17" spans="1:26" ht="20.25" customHeight="1" x14ac:dyDescent="0.25">
      <c r="A17" s="24"/>
      <c r="B17" t="s">
        <v>12</v>
      </c>
      <c r="C17" s="10">
        <v>3400350</v>
      </c>
      <c r="D17" s="35">
        <v>3567078</v>
      </c>
      <c r="E17" s="35">
        <v>3607751</v>
      </c>
      <c r="F17" s="35">
        <v>6477360</v>
      </c>
      <c r="G17" s="35">
        <v>6887825</v>
      </c>
      <c r="H17" s="35">
        <v>6921481</v>
      </c>
      <c r="I17" s="35">
        <v>6314708.5700000022</v>
      </c>
      <c r="J17" s="12">
        <v>5367885.6359999971</v>
      </c>
      <c r="K17" s="10">
        <v>3995475.6279999972</v>
      </c>
      <c r="L17" s="161">
        <v>3578858.1889999998</v>
      </c>
      <c r="N17" s="96">
        <f t="shared" si="5"/>
        <v>4.0384446006660184E-2</v>
      </c>
      <c r="O17" s="18">
        <f t="shared" si="6"/>
        <v>4.2134954493118014E-2</v>
      </c>
      <c r="P17" s="18">
        <f t="shared" si="7"/>
        <v>4.1915400657908081E-2</v>
      </c>
      <c r="Q17" s="37">
        <f t="shared" si="8"/>
        <v>7.1306535814868358E-2</v>
      </c>
      <c r="R17" s="37">
        <f t="shared" si="9"/>
        <v>7.2858141266914894E-2</v>
      </c>
      <c r="S17" s="37">
        <f t="shared" si="10"/>
        <v>6.9158895724395777E-2</v>
      </c>
      <c r="T17" s="37">
        <f t="shared" si="11"/>
        <v>6.4736865012757397E-2</v>
      </c>
      <c r="U17" s="19">
        <f t="shared" si="12"/>
        <v>5.6058090019644014E-2</v>
      </c>
      <c r="V17" s="37">
        <f t="shared" si="13"/>
        <v>5.8001397902373519E-2</v>
      </c>
      <c r="W17" s="19">
        <f t="shared" si="14"/>
        <v>5.2384834367461768E-2</v>
      </c>
      <c r="Y17" s="103">
        <f t="shared" si="3"/>
        <v>-0.10427230142022975</v>
      </c>
      <c r="Z17" s="104">
        <f t="shared" si="4"/>
        <v>-0.56165635349117515</v>
      </c>
    </row>
    <row r="18" spans="1:26" ht="20.100000000000001" customHeight="1" x14ac:dyDescent="0.25">
      <c r="A18" s="24"/>
      <c r="B18" t="s">
        <v>11</v>
      </c>
      <c r="C18" s="10">
        <v>12390972</v>
      </c>
      <c r="D18" s="35">
        <v>13197036</v>
      </c>
      <c r="E18" s="35">
        <v>15907244</v>
      </c>
      <c r="F18" s="35">
        <v>17610905</v>
      </c>
      <c r="G18" s="35">
        <v>19064159</v>
      </c>
      <c r="H18" s="35">
        <v>20499399</v>
      </c>
      <c r="I18" s="35">
        <v>19606789.83499999</v>
      </c>
      <c r="J18" s="12">
        <v>19500738.575000003</v>
      </c>
      <c r="K18" s="10">
        <v>14462188.491000006</v>
      </c>
      <c r="L18" s="161">
        <v>13477174.933999995</v>
      </c>
      <c r="N18" s="96">
        <f t="shared" si="5"/>
        <v>0.14716206852354555</v>
      </c>
      <c r="O18" s="18">
        <f t="shared" si="6"/>
        <v>0.15588571691004238</v>
      </c>
      <c r="P18" s="18">
        <f t="shared" si="7"/>
        <v>0.18481278381548627</v>
      </c>
      <c r="Q18" s="37">
        <f t="shared" si="8"/>
        <v>0.19387105674452929</v>
      </c>
      <c r="R18" s="37">
        <f t="shared" si="9"/>
        <v>0.20165715440751281</v>
      </c>
      <c r="S18" s="37">
        <f t="shared" si="10"/>
        <v>0.20482838829634628</v>
      </c>
      <c r="T18" s="37">
        <f t="shared" si="11"/>
        <v>0.20100406737882087</v>
      </c>
      <c r="U18" s="19">
        <f t="shared" si="12"/>
        <v>0.20365079150633666</v>
      </c>
      <c r="V18" s="37">
        <f t="shared" si="13"/>
        <v>0.20994425377724238</v>
      </c>
      <c r="W18" s="19">
        <f t="shared" si="14"/>
        <v>0.1972695031138316</v>
      </c>
      <c r="Y18" s="103">
        <f t="shared" si="3"/>
        <v>-6.8109578132866749E-2</v>
      </c>
      <c r="Z18" s="104">
        <f t="shared" si="4"/>
        <v>-1.2674750663410783</v>
      </c>
    </row>
    <row r="19" spans="1:26" ht="20.100000000000001" customHeight="1" x14ac:dyDescent="0.25">
      <c r="A19" s="24"/>
      <c r="B19" t="s">
        <v>6</v>
      </c>
      <c r="C19" s="10">
        <v>37960402</v>
      </c>
      <c r="D19" s="35">
        <v>34839265</v>
      </c>
      <c r="E19" s="35">
        <v>32218645</v>
      </c>
      <c r="F19" s="35">
        <v>32597080</v>
      </c>
      <c r="G19" s="35">
        <v>32595947</v>
      </c>
      <c r="H19" s="35">
        <v>34535658</v>
      </c>
      <c r="I19" s="35">
        <v>33554093.508000031</v>
      </c>
      <c r="J19" s="12">
        <v>33979083.338000044</v>
      </c>
      <c r="K19" s="10">
        <v>23556624.656000033</v>
      </c>
      <c r="L19" s="161">
        <v>25259723.268999994</v>
      </c>
      <c r="N19" s="96">
        <f t="shared" si="5"/>
        <v>0.45083882687373805</v>
      </c>
      <c r="O19" s="18">
        <f t="shared" si="6"/>
        <v>0.41152754308952011</v>
      </c>
      <c r="P19" s="18">
        <f t="shared" si="7"/>
        <v>0.37432112521898186</v>
      </c>
      <c r="Q19" s="37">
        <f t="shared" si="8"/>
        <v>0.35884756327888662</v>
      </c>
      <c r="R19" s="37">
        <f t="shared" si="9"/>
        <v>0.34479390972547513</v>
      </c>
      <c r="S19" s="37">
        <f t="shared" si="10"/>
        <v>0.34507758822069945</v>
      </c>
      <c r="T19" s="37">
        <f t="shared" si="11"/>
        <v>0.34398845140256984</v>
      </c>
      <c r="U19" s="19">
        <f t="shared" si="12"/>
        <v>0.35485154522889573</v>
      </c>
      <c r="V19" s="37">
        <f t="shared" si="13"/>
        <v>0.34196608542283957</v>
      </c>
      <c r="W19" s="19">
        <f t="shared" si="14"/>
        <v>0.3697342419662118</v>
      </c>
      <c r="Y19" s="103">
        <f t="shared" si="3"/>
        <v>7.2298074867282389E-2</v>
      </c>
      <c r="Z19" s="104">
        <f t="shared" si="4"/>
        <v>2.7768156543372227</v>
      </c>
    </row>
    <row r="20" spans="1:26" ht="20.100000000000001" customHeight="1" thickBot="1" x14ac:dyDescent="0.3">
      <c r="A20" s="24"/>
      <c r="B20" t="s">
        <v>7</v>
      </c>
      <c r="C20" s="32">
        <v>92214</v>
      </c>
      <c r="D20" s="44">
        <v>102073</v>
      </c>
      <c r="E20" s="44">
        <v>98187</v>
      </c>
      <c r="F20" s="35">
        <v>103230</v>
      </c>
      <c r="G20" s="35">
        <v>95779</v>
      </c>
      <c r="H20" s="35">
        <v>114500</v>
      </c>
      <c r="I20" s="35">
        <v>145774.05200000003</v>
      </c>
      <c r="J20" s="12">
        <v>156792.90499999997</v>
      </c>
      <c r="K20" s="10">
        <v>124644.689</v>
      </c>
      <c r="L20" s="161">
        <v>112619.53899999998</v>
      </c>
      <c r="N20" s="96">
        <f t="shared" si="5"/>
        <v>1.095184702768292E-3</v>
      </c>
      <c r="O20" s="18">
        <f t="shared" si="6"/>
        <v>1.2057042795184279E-3</v>
      </c>
      <c r="P20" s="18">
        <f t="shared" si="7"/>
        <v>1.1407515220418539E-3</v>
      </c>
      <c r="Q20" s="37">
        <f t="shared" si="8"/>
        <v>1.1364157144529345E-3</v>
      </c>
      <c r="R20" s="37">
        <f t="shared" si="9"/>
        <v>1.0131325799368947E-3</v>
      </c>
      <c r="S20" s="37">
        <f t="shared" si="10"/>
        <v>1.1440750267815974E-3</v>
      </c>
      <c r="T20" s="37">
        <f t="shared" si="11"/>
        <v>1.4944403248504429E-3</v>
      </c>
      <c r="U20" s="19">
        <f t="shared" si="12"/>
        <v>1.6374251202343417E-3</v>
      </c>
      <c r="V20" s="37">
        <f t="shared" si="13"/>
        <v>1.809438193651423E-3</v>
      </c>
      <c r="W20" s="19">
        <f t="shared" si="14"/>
        <v>1.6484463998008667E-3</v>
      </c>
      <c r="Y20" s="105">
        <f t="shared" si="3"/>
        <v>-9.6475430252788583E-2</v>
      </c>
      <c r="Z20" s="106">
        <f t="shared" si="4"/>
        <v>-1.6099179385055635E-2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99111299</v>
      </c>
      <c r="D21" s="36">
        <f t="shared" si="15"/>
        <v>102528037</v>
      </c>
      <c r="E21" s="36">
        <f t="shared" si="15"/>
        <v>96652690</v>
      </c>
      <c r="F21" s="36">
        <f t="shared" si="15"/>
        <v>98257557</v>
      </c>
      <c r="G21" s="36">
        <f t="shared" si="15"/>
        <v>108015903</v>
      </c>
      <c r="H21" s="36">
        <f t="shared" si="15"/>
        <v>109024423</v>
      </c>
      <c r="I21" s="36">
        <f t="shared" si="15"/>
        <v>106668961.03699991</v>
      </c>
      <c r="J21" s="15">
        <f t="shared" ref="J21:L21" si="16">J22+J23</f>
        <v>104642480.80699997</v>
      </c>
      <c r="K21" s="13">
        <f t="shared" si="16"/>
        <v>77892860.575000018</v>
      </c>
      <c r="L21" s="160">
        <f t="shared" si="16"/>
        <v>72773179.369999975</v>
      </c>
      <c r="N21" s="20">
        <f t="shared" ref="N21:T21" si="17">C21/C24</f>
        <v>0.54067355389517568</v>
      </c>
      <c r="O21" s="21">
        <f t="shared" si="17"/>
        <v>0.54773217788782036</v>
      </c>
      <c r="P21" s="21">
        <f t="shared" si="17"/>
        <v>0.52895194971132997</v>
      </c>
      <c r="Q21" s="259">
        <f t="shared" si="17"/>
        <v>0.51961788742905624</v>
      </c>
      <c r="R21" s="259">
        <f t="shared" si="17"/>
        <v>0.53327128845471461</v>
      </c>
      <c r="S21" s="259">
        <f t="shared" si="17"/>
        <v>0.52138533838592072</v>
      </c>
      <c r="T21" s="259">
        <f t="shared" si="17"/>
        <v>0.52234115276506587</v>
      </c>
      <c r="U21" s="22">
        <f>J21/J24</f>
        <v>0.52217262283131449</v>
      </c>
      <c r="V21" s="27">
        <f>K21/K24</f>
        <v>0.53068227656631994</v>
      </c>
      <c r="W21" s="22">
        <f>L21/L24</f>
        <v>0.51578613015082042</v>
      </c>
      <c r="Y21" s="64">
        <f t="shared" si="3"/>
        <v>-6.5727220276760798E-2</v>
      </c>
      <c r="Z21" s="101">
        <f t="shared" si="4"/>
        <v>-1.4896146415499523</v>
      </c>
    </row>
    <row r="22" spans="1:26" ht="20.100000000000001" customHeight="1" x14ac:dyDescent="0.25">
      <c r="A22" s="24"/>
      <c r="B22" t="s">
        <v>4</v>
      </c>
      <c r="C22" s="10">
        <v>2685611</v>
      </c>
      <c r="D22" s="35">
        <v>2953141</v>
      </c>
      <c r="E22" s="35">
        <v>4472943</v>
      </c>
      <c r="F22" s="35">
        <v>8047396</v>
      </c>
      <c r="G22" s="35">
        <v>8157392</v>
      </c>
      <c r="H22" s="35">
        <v>9161084</v>
      </c>
      <c r="I22" s="35">
        <v>10355343.001999991</v>
      </c>
      <c r="J22" s="12">
        <v>11233507.861</v>
      </c>
      <c r="K22" s="10">
        <v>8256616.2699999996</v>
      </c>
      <c r="L22" s="161">
        <v>8783043.5109999999</v>
      </c>
      <c r="N22" s="96">
        <f t="shared" ref="N22:S22" si="18">C22/C21</f>
        <v>2.7096920604380334E-2</v>
      </c>
      <c r="O22" s="37">
        <f t="shared" si="18"/>
        <v>2.8803253104319162E-2</v>
      </c>
      <c r="P22" s="37">
        <f t="shared" si="18"/>
        <v>4.627851537292961E-2</v>
      </c>
      <c r="Q22" s="37">
        <f t="shared" si="18"/>
        <v>8.1901038919581517E-2</v>
      </c>
      <c r="R22" s="37">
        <f t="shared" si="18"/>
        <v>7.5520287045140008E-2</v>
      </c>
      <c r="S22" s="37">
        <f t="shared" si="18"/>
        <v>8.4027814575088372E-2</v>
      </c>
      <c r="T22" s="37">
        <f>I22/I21</f>
        <v>9.7079252496028973E-2</v>
      </c>
      <c r="U22" s="19">
        <f>J22/J21</f>
        <v>0.10735131444101374</v>
      </c>
      <c r="V22" s="37">
        <f>K22/K21</f>
        <v>0.10599965399974011</v>
      </c>
      <c r="W22" s="19">
        <f>L22/L21</f>
        <v>0.12069066635586245</v>
      </c>
      <c r="Y22" s="107">
        <f t="shared" si="3"/>
        <v>6.3758230222318468E-2</v>
      </c>
      <c r="Z22" s="108">
        <f t="shared" si="4"/>
        <v>1.4691012356122344</v>
      </c>
    </row>
    <row r="23" spans="1:26" ht="20.100000000000001" customHeight="1" thickBot="1" x14ac:dyDescent="0.3">
      <c r="A23" s="24"/>
      <c r="B23" t="s">
        <v>3</v>
      </c>
      <c r="C23" s="32">
        <v>96425688</v>
      </c>
      <c r="D23" s="35">
        <v>99574896</v>
      </c>
      <c r="E23" s="35">
        <v>92179747</v>
      </c>
      <c r="F23" s="35">
        <v>90210161</v>
      </c>
      <c r="G23" s="35">
        <v>99858511</v>
      </c>
      <c r="H23" s="35">
        <v>99863339</v>
      </c>
      <c r="I23" s="35">
        <v>96313618.034999922</v>
      </c>
      <c r="J23" s="43">
        <v>93408972.945999965</v>
      </c>
      <c r="K23" s="10">
        <v>69636244.305000022</v>
      </c>
      <c r="L23" s="161">
        <v>63990135.858999975</v>
      </c>
      <c r="N23" s="96">
        <f t="shared" ref="N23:S23" si="19">C23/C21</f>
        <v>0.97290307939561971</v>
      </c>
      <c r="O23" s="37">
        <f t="shared" si="19"/>
        <v>0.97119674689568081</v>
      </c>
      <c r="P23" s="37">
        <f t="shared" si="19"/>
        <v>0.9537214846270704</v>
      </c>
      <c r="Q23" s="37">
        <f t="shared" si="19"/>
        <v>0.91809896108041844</v>
      </c>
      <c r="R23" s="37">
        <f t="shared" si="19"/>
        <v>0.92447971295485998</v>
      </c>
      <c r="S23" s="37">
        <f t="shared" si="19"/>
        <v>0.91597218542491166</v>
      </c>
      <c r="T23" s="37">
        <f>I23/I21</f>
        <v>0.902920747503971</v>
      </c>
      <c r="U23" s="94">
        <f>J23/J21</f>
        <v>0.89264868555898624</v>
      </c>
      <c r="V23" s="178">
        <f>K23/K21</f>
        <v>0.8940003460002599</v>
      </c>
      <c r="W23" s="94">
        <f>L23/L21</f>
        <v>0.87930933364413755</v>
      </c>
      <c r="Y23" s="109">
        <f t="shared" si="3"/>
        <v>-8.1080025241893255E-2</v>
      </c>
      <c r="Z23" s="106">
        <f t="shared" si="4"/>
        <v>-1.4691012356122357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20">C7+C21</f>
        <v>183310795</v>
      </c>
      <c r="D24" s="84">
        <f t="shared" si="20"/>
        <v>187186441</v>
      </c>
      <c r="E24" s="84">
        <f t="shared" si="20"/>
        <v>182724896</v>
      </c>
      <c r="F24" s="84">
        <f t="shared" si="20"/>
        <v>189095794</v>
      </c>
      <c r="G24" s="84">
        <f t="shared" si="20"/>
        <v>202553382</v>
      </c>
      <c r="H24" s="84">
        <f t="shared" si="20"/>
        <v>209105272</v>
      </c>
      <c r="I24" s="84">
        <f t="shared" si="20"/>
        <v>204213205.24399993</v>
      </c>
      <c r="J24" s="167">
        <f t="shared" ref="J24:L24" si="21">J7+J21</f>
        <v>200398251.903</v>
      </c>
      <c r="K24" s="170">
        <f t="shared" si="21"/>
        <v>146778711.13200003</v>
      </c>
      <c r="L24" s="169">
        <f t="shared" si="21"/>
        <v>141091772.56999999</v>
      </c>
      <c r="N24" s="89">
        <f t="shared" ref="N24:T24" si="22">N7+N21</f>
        <v>1</v>
      </c>
      <c r="O24" s="85">
        <f t="shared" si="22"/>
        <v>1</v>
      </c>
      <c r="P24" s="85">
        <f t="shared" si="22"/>
        <v>1</v>
      </c>
      <c r="Q24" s="85">
        <f t="shared" si="22"/>
        <v>1</v>
      </c>
      <c r="R24" s="85">
        <f t="shared" si="22"/>
        <v>1</v>
      </c>
      <c r="S24" s="85">
        <f t="shared" si="22"/>
        <v>1</v>
      </c>
      <c r="T24" s="85">
        <f t="shared" si="22"/>
        <v>1</v>
      </c>
      <c r="U24" s="174">
        <f t="shared" ref="U24:W24" si="23">U7+U21</f>
        <v>1</v>
      </c>
      <c r="V24" s="181">
        <f t="shared" si="23"/>
        <v>1</v>
      </c>
      <c r="W24" s="85">
        <f t="shared" si="23"/>
        <v>0.99999999999999989</v>
      </c>
      <c r="Y24" s="93">
        <f t="shared" si="3"/>
        <v>-3.8744982280745723E-2</v>
      </c>
      <c r="Z24" s="86">
        <f t="shared" si="4"/>
        <v>-1.1102230246251565E-14</v>
      </c>
    </row>
    <row r="27" spans="1:26" x14ac:dyDescent="0.25">
      <c r="A27" s="1" t="s">
        <v>22</v>
      </c>
      <c r="N27" s="1" t="s">
        <v>24</v>
      </c>
      <c r="Y27" s="1" t="str">
        <f>Y3</f>
        <v>VARIAÇÃO (JAN-SET)</v>
      </c>
    </row>
    <row r="28" spans="1:26" ht="15" customHeight="1" thickBot="1" x14ac:dyDescent="0.3"/>
    <row r="29" spans="1:26" ht="24" customHeight="1" x14ac:dyDescent="0.25">
      <c r="A29" s="479" t="s">
        <v>35</v>
      </c>
      <c r="B29" s="490"/>
      <c r="C29" s="481">
        <v>2016</v>
      </c>
      <c r="D29" s="460">
        <v>2017</v>
      </c>
      <c r="E29" s="460">
        <v>2018</v>
      </c>
      <c r="F29" s="475">
        <v>2019</v>
      </c>
      <c r="G29" s="475">
        <v>2020</v>
      </c>
      <c r="H29" s="460">
        <v>2021</v>
      </c>
      <c r="I29" s="460">
        <v>2022</v>
      </c>
      <c r="J29" s="486">
        <v>2023</v>
      </c>
      <c r="K29" s="466" t="str">
        <f>K5</f>
        <v>janeiro - setembro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setembro</v>
      </c>
      <c r="W29" s="467"/>
      <c r="Y29" s="469" t="s">
        <v>86</v>
      </c>
      <c r="Z29" s="470"/>
    </row>
    <row r="30" spans="1:26" ht="20.25" customHeight="1" thickBot="1" x14ac:dyDescent="0.3">
      <c r="A30" s="491"/>
      <c r="B30" s="492"/>
      <c r="C30" s="493"/>
      <c r="D30" s="468"/>
      <c r="E30" s="468"/>
      <c r="F30" s="489"/>
      <c r="G30" s="489"/>
      <c r="H30" s="461"/>
      <c r="I30" s="461"/>
      <c r="J30" s="487"/>
      <c r="K30" s="166">
        <v>2023</v>
      </c>
      <c r="L30" s="168">
        <v>2024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H31" si="24">SUM(C32:C44)</f>
        <v>270476629</v>
      </c>
      <c r="D31" s="9">
        <f t="shared" si="24"/>
        <v>289277021</v>
      </c>
      <c r="E31" s="9">
        <f t="shared" si="24"/>
        <v>309420015</v>
      </c>
      <c r="F31" s="9">
        <f t="shared" si="24"/>
        <v>332265767</v>
      </c>
      <c r="G31" s="9">
        <f t="shared" si="24"/>
        <v>352509064</v>
      </c>
      <c r="H31" s="9">
        <f t="shared" si="24"/>
        <v>392280229</v>
      </c>
      <c r="I31" s="9">
        <f>SUM(I32:I44)</f>
        <v>402709457.45800006</v>
      </c>
      <c r="J31" s="409">
        <f>SUM(J32:J44)</f>
        <v>412059070.08200008</v>
      </c>
      <c r="K31" s="180">
        <f t="shared" ref="K31:L31" si="25">SUM(K32:K44)</f>
        <v>288139895.61999995</v>
      </c>
      <c r="L31" s="179">
        <f t="shared" si="25"/>
        <v>296122040.21499997</v>
      </c>
      <c r="N31" s="64">
        <f>C31/C48</f>
        <v>0.70079004231888764</v>
      </c>
      <c r="O31" s="16">
        <f>D31/D48</f>
        <v>0.7026480236771504</v>
      </c>
      <c r="P31" s="16">
        <f>E31/E48</f>
        <v>0.70460612492200081</v>
      </c>
      <c r="Q31" s="16">
        <f>F31/F48</f>
        <v>0.71688663372773664</v>
      </c>
      <c r="R31" s="16">
        <f>G31/G48</f>
        <v>0.70947542866484981</v>
      </c>
      <c r="S31" s="16">
        <f t="shared" ref="S31:T31" si="26">H31/H48</f>
        <v>0.72896860507726113</v>
      </c>
      <c r="T31" s="16">
        <f t="shared" si="26"/>
        <v>0.7265360889997311</v>
      </c>
      <c r="U31" s="17">
        <f>J31/J48</f>
        <v>0.72763310084363542</v>
      </c>
      <c r="V31" s="7">
        <f>K31/K48</f>
        <v>0.71473982635213107</v>
      </c>
      <c r="W31" s="17">
        <f>L31/L48</f>
        <v>0.73306471142753471</v>
      </c>
      <c r="Y31" s="102">
        <f>(L31-K31)/K31</f>
        <v>2.7702323476672987E-2</v>
      </c>
      <c r="Z31" s="101">
        <f>(W31-V31)*100</f>
        <v>1.8324885075403641</v>
      </c>
    </row>
    <row r="32" spans="1:26" ht="20.100000000000001" customHeight="1" x14ac:dyDescent="0.25">
      <c r="A32" s="24"/>
      <c r="B32" t="s">
        <v>10</v>
      </c>
      <c r="C32" s="10">
        <v>43263427</v>
      </c>
      <c r="D32" s="35">
        <v>45322865</v>
      </c>
      <c r="E32" s="35">
        <v>48266368</v>
      </c>
      <c r="F32" s="35">
        <v>50700344</v>
      </c>
      <c r="G32" s="35">
        <v>53931412</v>
      </c>
      <c r="H32" s="35">
        <v>56340940</v>
      </c>
      <c r="I32" s="35">
        <v>57770973.628999986</v>
      </c>
      <c r="J32" s="12">
        <v>57552397.463</v>
      </c>
      <c r="K32" s="10">
        <v>44210059.132999986</v>
      </c>
      <c r="L32" s="161">
        <v>40271187.82100001</v>
      </c>
      <c r="N32" s="96">
        <f>C32/$C$31</f>
        <v>0.15995255176002657</v>
      </c>
      <c r="O32" s="18">
        <f>D32/$D$31</f>
        <v>0.1566763403581925</v>
      </c>
      <c r="P32" s="18">
        <f>E32/$E$31</f>
        <v>0.15598980563684609</v>
      </c>
      <c r="Q32" s="37">
        <f>F32/$F$31</f>
        <v>0.15258973097881612</v>
      </c>
      <c r="R32" s="37">
        <f>G32/$G$31</f>
        <v>0.15299297949399679</v>
      </c>
      <c r="S32" s="37">
        <f>H32/$H$31</f>
        <v>0.14362421512708967</v>
      </c>
      <c r="T32" s="37">
        <f>I32/$I$31</f>
        <v>0.14345571617231045</v>
      </c>
      <c r="U32" s="19">
        <f>J32/$J$31</f>
        <v>0.13967026002254246</v>
      </c>
      <c r="V32" s="37">
        <f>K32/$K$31</f>
        <v>0.15343262007460567</v>
      </c>
      <c r="W32" s="19">
        <f>L32/$L$31</f>
        <v>0.13599523963755294</v>
      </c>
      <c r="Y32" s="103">
        <f t="shared" ref="Y32:Y48" si="27">(L32-K32)/K32</f>
        <v>-8.9094459253049513E-2</v>
      </c>
      <c r="Z32" s="104">
        <f t="shared" ref="Z32:Z48" si="28">(W32-V32)*100</f>
        <v>-1.743738043705273</v>
      </c>
    </row>
    <row r="33" spans="1:26" ht="20.100000000000001" customHeight="1" x14ac:dyDescent="0.25">
      <c r="A33" s="24"/>
      <c r="B33" t="s">
        <v>17</v>
      </c>
      <c r="C33" s="10">
        <v>534724</v>
      </c>
      <c r="D33" s="35">
        <v>727328</v>
      </c>
      <c r="E33" s="35">
        <v>627880</v>
      </c>
      <c r="F33" s="35">
        <v>660848</v>
      </c>
      <c r="G33" s="35">
        <v>732632</v>
      </c>
      <c r="H33" s="35">
        <v>965487</v>
      </c>
      <c r="I33" s="35">
        <v>1069227.2629999998</v>
      </c>
      <c r="J33" s="12">
        <v>1232408.7329999988</v>
      </c>
      <c r="K33" s="10">
        <v>802014.59800000023</v>
      </c>
      <c r="L33" s="161">
        <v>988821.66199999989</v>
      </c>
      <c r="N33" s="96">
        <f t="shared" ref="N33:N44" si="29">C33/$C$31</f>
        <v>1.976969329945324E-3</v>
      </c>
      <c r="O33" s="18">
        <f t="shared" ref="O33:O44" si="30">D33/$D$31</f>
        <v>2.5142958036753287E-3</v>
      </c>
      <c r="P33" s="18">
        <f t="shared" ref="P33:P44" si="31">E33/$E$31</f>
        <v>2.0292158540552072E-3</v>
      </c>
      <c r="Q33" s="37">
        <f t="shared" ref="Q33:Q44" si="32">F33/$F$31</f>
        <v>1.9889138925347069E-3</v>
      </c>
      <c r="R33" s="37">
        <f t="shared" ref="R33:R44" si="33">G33/$G$31</f>
        <v>2.0783352112614048E-3</v>
      </c>
      <c r="S33" s="37">
        <f t="shared" ref="S33:S44" si="34">H33/$H$31</f>
        <v>2.4612175904485871E-3</v>
      </c>
      <c r="T33" s="37">
        <f t="shared" ref="T33:T34" si="35">I33/$I$31</f>
        <v>2.6550835675656142E-3</v>
      </c>
      <c r="U33" s="19">
        <f t="shared" ref="U33:U34" si="36">J33/$J$31</f>
        <v>2.9908545217916171E-3</v>
      </c>
      <c r="V33" s="37">
        <f t="shared" ref="V33:V44" si="37">K33/$K$31</f>
        <v>2.7834208667087889E-3</v>
      </c>
      <c r="W33" s="19">
        <f t="shared" ref="W33:W44" si="38">L33/$L$31</f>
        <v>3.3392369621729743E-3</v>
      </c>
      <c r="Y33" s="103">
        <f t="shared" si="27"/>
        <v>0.2329222740656394</v>
      </c>
      <c r="Z33" s="104">
        <f t="shared" si="28"/>
        <v>5.5581609546418539E-2</v>
      </c>
    </row>
    <row r="34" spans="1:26" ht="20.100000000000001" customHeight="1" x14ac:dyDescent="0.25">
      <c r="A34" s="24"/>
      <c r="B34" t="s">
        <v>14</v>
      </c>
      <c r="C34" s="10">
        <v>38185533</v>
      </c>
      <c r="D34" s="35">
        <v>43987043</v>
      </c>
      <c r="E34" s="35">
        <v>47167068</v>
      </c>
      <c r="F34" s="35">
        <v>49268564</v>
      </c>
      <c r="G34" s="35">
        <v>57661665</v>
      </c>
      <c r="H34" s="35">
        <v>68982199</v>
      </c>
      <c r="I34" s="11">
        <v>74298644.452000022</v>
      </c>
      <c r="J34" s="161">
        <v>78688081.059</v>
      </c>
      <c r="K34" s="10">
        <v>52316770.333999984</v>
      </c>
      <c r="L34" s="161">
        <v>57880615.59799999</v>
      </c>
      <c r="N34" s="96">
        <f t="shared" si="29"/>
        <v>0.14117867832492101</v>
      </c>
      <c r="O34" s="18">
        <f t="shared" si="30"/>
        <v>0.15205854529316382</v>
      </c>
      <c r="P34" s="18">
        <f t="shared" si="31"/>
        <v>0.15243702964722564</v>
      </c>
      <c r="Q34" s="37">
        <f t="shared" si="32"/>
        <v>0.14828059009762506</v>
      </c>
      <c r="R34" s="37">
        <f t="shared" si="33"/>
        <v>0.16357498540803478</v>
      </c>
      <c r="S34" s="37">
        <f t="shared" si="34"/>
        <v>0.17584928808634911</v>
      </c>
      <c r="T34" s="37">
        <f t="shared" si="35"/>
        <v>0.18449689491026885</v>
      </c>
      <c r="U34" s="19">
        <f t="shared" si="36"/>
        <v>0.19096310886529208</v>
      </c>
      <c r="V34" s="37">
        <f t="shared" si="37"/>
        <v>0.18156725649333735</v>
      </c>
      <c r="W34" s="19">
        <f t="shared" si="38"/>
        <v>0.19546203165416415</v>
      </c>
      <c r="Y34" s="103">
        <f t="shared" si="27"/>
        <v>0.10634917309458103</v>
      </c>
      <c r="Z34" s="104">
        <f t="shared" si="28"/>
        <v>1.3894775160826796</v>
      </c>
    </row>
    <row r="35" spans="1:26" ht="20.100000000000001" customHeight="1" x14ac:dyDescent="0.25">
      <c r="A35" s="24"/>
      <c r="B35" t="s">
        <v>8</v>
      </c>
      <c r="C35" s="10">
        <v>126076</v>
      </c>
      <c r="D35" s="35">
        <v>91732</v>
      </c>
      <c r="E35" s="35">
        <v>249211</v>
      </c>
      <c r="F35" s="35">
        <v>342501</v>
      </c>
      <c r="G35" s="35">
        <v>108524</v>
      </c>
      <c r="H35" s="35"/>
      <c r="I35" s="379"/>
      <c r="K35" s="10"/>
      <c r="L35" s="161"/>
      <c r="N35" s="96">
        <f t="shared" si="29"/>
        <v>4.6612530060776526E-4</v>
      </c>
      <c r="O35" s="18">
        <f t="shared" si="30"/>
        <v>3.1710780096840115E-4</v>
      </c>
      <c r="P35" s="18">
        <f t="shared" si="31"/>
        <v>8.0541331497253009E-4</v>
      </c>
      <c r="Q35" s="37">
        <f t="shared" si="32"/>
        <v>1.0308043560804145E-3</v>
      </c>
      <c r="R35" s="37">
        <f t="shared" si="33"/>
        <v>3.0786158735481478E-4</v>
      </c>
      <c r="S35" s="37">
        <f t="shared" si="34"/>
        <v>0</v>
      </c>
      <c r="T35" s="37">
        <f t="shared" ref="T35:T43" si="39">I36/$I$31</f>
        <v>1.0524094037304823E-4</v>
      </c>
      <c r="U35" s="19">
        <f t="shared" ref="U35:U43" si="40">J36/$J$31</f>
        <v>1.2698709675189779E-4</v>
      </c>
      <c r="V35" s="37">
        <f t="shared" si="37"/>
        <v>0</v>
      </c>
      <c r="W35" s="19">
        <f t="shared" si="38"/>
        <v>0</v>
      </c>
      <c r="Y35" s="103"/>
      <c r="Z35" s="104">
        <f t="shared" si="28"/>
        <v>0</v>
      </c>
    </row>
    <row r="36" spans="1:26" ht="20.100000000000001" customHeight="1" x14ac:dyDescent="0.25">
      <c r="A36" s="24"/>
      <c r="B36" t="s">
        <v>15</v>
      </c>
      <c r="C36" s="10">
        <v>41727</v>
      </c>
      <c r="D36" s="35">
        <v>51471</v>
      </c>
      <c r="E36" s="35">
        <v>46466</v>
      </c>
      <c r="F36" s="35">
        <v>41389</v>
      </c>
      <c r="G36" s="35">
        <v>39464</v>
      </c>
      <c r="H36" s="35">
        <v>45091</v>
      </c>
      <c r="I36" s="11">
        <v>42381.52199999999</v>
      </c>
      <c r="J36" s="161">
        <v>52326.184999999976</v>
      </c>
      <c r="K36" s="10">
        <v>36757.878000000004</v>
      </c>
      <c r="L36" s="161">
        <v>26460.844000000001</v>
      </c>
      <c r="N36" s="96">
        <f t="shared" si="29"/>
        <v>1.5427210903312463E-4</v>
      </c>
      <c r="O36" s="18">
        <f t="shared" si="30"/>
        <v>1.7792979138844215E-4</v>
      </c>
      <c r="P36" s="18">
        <f t="shared" si="31"/>
        <v>1.5017128093669055E-4</v>
      </c>
      <c r="Q36" s="37">
        <f t="shared" si="32"/>
        <v>1.2456594723464243E-4</v>
      </c>
      <c r="R36" s="37">
        <f t="shared" si="33"/>
        <v>1.1195173126101517E-4</v>
      </c>
      <c r="S36" s="37">
        <f t="shared" si="34"/>
        <v>1.1494588986792908E-4</v>
      </c>
      <c r="T36" s="37">
        <f t="shared" si="39"/>
        <v>3.3876221572031982E-3</v>
      </c>
      <c r="U36" s="19">
        <f t="shared" si="40"/>
        <v>4.483457734912509E-3</v>
      </c>
      <c r="V36" s="37">
        <f t="shared" si="37"/>
        <v>1.2756955409075474E-4</v>
      </c>
      <c r="W36" s="19">
        <f t="shared" si="38"/>
        <v>8.9357901157198754E-5</v>
      </c>
      <c r="Y36" s="103">
        <f t="shared" si="27"/>
        <v>-0.2801313503461762</v>
      </c>
      <c r="Z36" s="104">
        <f t="shared" si="28"/>
        <v>-3.8211652933555981E-3</v>
      </c>
    </row>
    <row r="37" spans="1:26" ht="20.100000000000001" customHeight="1" x14ac:dyDescent="0.25">
      <c r="A37" s="24"/>
      <c r="B37" t="s">
        <v>13</v>
      </c>
      <c r="C37" s="10">
        <v>2266260</v>
      </c>
      <c r="D37" s="35">
        <v>1874529</v>
      </c>
      <c r="E37" s="35">
        <v>2247676</v>
      </c>
      <c r="F37" s="35">
        <v>2123665</v>
      </c>
      <c r="G37" s="35">
        <v>1635486</v>
      </c>
      <c r="H37" s="35">
        <v>1544064</v>
      </c>
      <c r="I37" s="11">
        <v>1364227.4809999997</v>
      </c>
      <c r="J37" s="161">
        <v>1847449.4249999989</v>
      </c>
      <c r="K37" s="10">
        <v>1271964.4709999997</v>
      </c>
      <c r="L37" s="161">
        <v>1584301.2269999997</v>
      </c>
      <c r="N37" s="96">
        <f t="shared" si="29"/>
        <v>8.3787645844994613E-3</v>
      </c>
      <c r="O37" s="18">
        <f t="shared" si="30"/>
        <v>6.4800480643777093E-3</v>
      </c>
      <c r="P37" s="18">
        <f t="shared" si="31"/>
        <v>7.2641583964760652E-3</v>
      </c>
      <c r="Q37" s="37">
        <f t="shared" si="32"/>
        <v>6.3914649383666417E-3</v>
      </c>
      <c r="R37" s="37">
        <f t="shared" si="33"/>
        <v>4.6395572966033008E-3</v>
      </c>
      <c r="S37" s="37">
        <f t="shared" si="34"/>
        <v>3.9361249582629361E-3</v>
      </c>
      <c r="T37" s="37">
        <f t="shared" si="39"/>
        <v>4.2120678039375518E-2</v>
      </c>
      <c r="U37" s="19">
        <f t="shared" si="40"/>
        <v>4.0015904131702994E-2</v>
      </c>
      <c r="V37" s="37">
        <f t="shared" si="37"/>
        <v>4.4143990135870372E-3</v>
      </c>
      <c r="W37" s="19">
        <f t="shared" si="38"/>
        <v>5.3501631484428342E-3</v>
      </c>
      <c r="Y37" s="103">
        <f t="shared" si="27"/>
        <v>0.24555462288537472</v>
      </c>
      <c r="Z37" s="104">
        <f t="shared" si="28"/>
        <v>9.3576413485579713E-2</v>
      </c>
    </row>
    <row r="38" spans="1:26" ht="20.100000000000001" customHeight="1" x14ac:dyDescent="0.25">
      <c r="A38" s="24"/>
      <c r="B38" t="s">
        <v>16</v>
      </c>
      <c r="C38" s="10">
        <v>11166139</v>
      </c>
      <c r="D38" s="35">
        <v>13434809</v>
      </c>
      <c r="E38" s="35">
        <v>14245400</v>
      </c>
      <c r="F38" s="35">
        <v>14754407</v>
      </c>
      <c r="G38" s="35">
        <v>15038996</v>
      </c>
      <c r="H38" s="35">
        <v>16119859</v>
      </c>
      <c r="I38" s="35">
        <v>16962395.401000012</v>
      </c>
      <c r="J38" s="12">
        <v>16488916.245000001</v>
      </c>
      <c r="K38" s="10">
        <v>11312894.774000002</v>
      </c>
      <c r="L38" s="161">
        <v>12399130.619000006</v>
      </c>
      <c r="N38" s="96">
        <f t="shared" si="29"/>
        <v>4.1283193454766103E-2</v>
      </c>
      <c r="O38" s="18">
        <f t="shared" si="30"/>
        <v>4.6442710705320765E-2</v>
      </c>
      <c r="P38" s="18">
        <f t="shared" si="31"/>
        <v>4.6039038554115515E-2</v>
      </c>
      <c r="Q38" s="37">
        <f t="shared" si="32"/>
        <v>4.440543825268644E-2</v>
      </c>
      <c r="R38" s="37">
        <f t="shared" si="33"/>
        <v>4.2662721432887754E-2</v>
      </c>
      <c r="S38" s="37">
        <f t="shared" si="34"/>
        <v>4.1092713341920682E-2</v>
      </c>
      <c r="T38" s="37">
        <f t="shared" si="39"/>
        <v>6.3991190081965311E-3</v>
      </c>
      <c r="U38" s="19">
        <f t="shared" si="40"/>
        <v>7.1528860957082337E-3</v>
      </c>
      <c r="V38" s="37">
        <f t="shared" si="37"/>
        <v>3.9261813257958189E-2</v>
      </c>
      <c r="W38" s="19">
        <f t="shared" si="38"/>
        <v>4.1871691178399263E-2</v>
      </c>
      <c r="Y38" s="103">
        <f t="shared" si="27"/>
        <v>9.6017497439864735E-2</v>
      </c>
      <c r="Z38" s="104">
        <f t="shared" si="28"/>
        <v>0.26098779204410738</v>
      </c>
    </row>
    <row r="39" spans="1:26" ht="20.100000000000001" customHeight="1" x14ac:dyDescent="0.25">
      <c r="A39" s="24"/>
      <c r="B39" t="s">
        <v>83</v>
      </c>
      <c r="C39" s="10">
        <v>927790</v>
      </c>
      <c r="D39" s="35">
        <v>956013</v>
      </c>
      <c r="E39" s="35">
        <v>984175</v>
      </c>
      <c r="F39" s="35">
        <v>1170391</v>
      </c>
      <c r="G39" s="35">
        <v>1563634</v>
      </c>
      <c r="H39" s="35">
        <v>2282245</v>
      </c>
      <c r="I39" s="35">
        <v>2576985.7440000004</v>
      </c>
      <c r="J39" s="12">
        <v>2947411.5930000031</v>
      </c>
      <c r="K39" s="10">
        <v>2175582.4620000003</v>
      </c>
      <c r="L39" s="161">
        <v>2019181.8740000001</v>
      </c>
      <c r="N39" s="96">
        <f t="shared" si="29"/>
        <v>3.4302039456429339E-3</v>
      </c>
      <c r="O39" s="18">
        <f t="shared" si="30"/>
        <v>3.3048356094623915E-3</v>
      </c>
      <c r="P39" s="18">
        <f t="shared" si="31"/>
        <v>3.1807089143861622E-3</v>
      </c>
      <c r="Q39" s="37">
        <f t="shared" si="32"/>
        <v>3.5224543610597116E-3</v>
      </c>
      <c r="R39" s="37">
        <f t="shared" si="33"/>
        <v>4.4357270767936907E-3</v>
      </c>
      <c r="S39" s="37">
        <f t="shared" si="34"/>
        <v>5.8178945337568873E-3</v>
      </c>
      <c r="T39" s="37">
        <f t="shared" si="39"/>
        <v>4.0723646095921141E-2</v>
      </c>
      <c r="U39" s="19">
        <f t="shared" si="40"/>
        <v>3.8937577764778054E-2</v>
      </c>
      <c r="V39" s="37">
        <f t="shared" si="37"/>
        <v>7.5504381554617039E-3</v>
      </c>
      <c r="W39" s="19">
        <f t="shared" si="38"/>
        <v>6.8187490283869757E-3</v>
      </c>
      <c r="Y39" s="103">
        <f t="shared" si="27"/>
        <v>-7.1889064529515503E-2</v>
      </c>
      <c r="Z39" s="104">
        <f t="shared" si="28"/>
        <v>-7.3168912707472805E-2</v>
      </c>
    </row>
    <row r="40" spans="1:26" ht="20.100000000000001" customHeight="1" x14ac:dyDescent="0.25">
      <c r="A40" s="24"/>
      <c r="B40" t="s">
        <v>9</v>
      </c>
      <c r="C40" s="10">
        <v>8870855</v>
      </c>
      <c r="D40" s="35">
        <v>11864125</v>
      </c>
      <c r="E40" s="35">
        <v>14902935</v>
      </c>
      <c r="F40" s="35">
        <v>14980316</v>
      </c>
      <c r="G40" s="35">
        <v>14734420</v>
      </c>
      <c r="H40" s="35">
        <v>15896024</v>
      </c>
      <c r="I40" s="35">
        <v>16399797.425000004</v>
      </c>
      <c r="J40" s="12">
        <v>16044582.085000008</v>
      </c>
      <c r="K40" s="10">
        <v>11222333.918000003</v>
      </c>
      <c r="L40" s="161">
        <v>11058480.918000001</v>
      </c>
      <c r="N40" s="96">
        <f t="shared" si="29"/>
        <v>3.2797122001990052E-2</v>
      </c>
      <c r="O40" s="18">
        <f t="shared" si="30"/>
        <v>4.1013022600229279E-2</v>
      </c>
      <c r="P40" s="18">
        <f t="shared" si="31"/>
        <v>4.8164095008527488E-2</v>
      </c>
      <c r="Q40" s="37">
        <f t="shared" si="32"/>
        <v>4.5085342782243347E-2</v>
      </c>
      <c r="R40" s="37">
        <f t="shared" si="33"/>
        <v>4.1798698259855244E-2</v>
      </c>
      <c r="S40" s="37">
        <f t="shared" si="34"/>
        <v>4.0522113593443425E-2</v>
      </c>
      <c r="T40" s="37">
        <f t="shared" si="39"/>
        <v>4.3233924839760726E-2</v>
      </c>
      <c r="U40" s="19">
        <f t="shared" si="40"/>
        <v>3.9689004973839093E-2</v>
      </c>
      <c r="V40" s="37">
        <f t="shared" si="37"/>
        <v>3.8947518509550867E-2</v>
      </c>
      <c r="W40" s="19">
        <f t="shared" si="38"/>
        <v>3.7344335835221759E-2</v>
      </c>
      <c r="Y40" s="103">
        <f t="shared" si="27"/>
        <v>-1.4600617054995192E-2</v>
      </c>
      <c r="Z40" s="104">
        <f t="shared" si="28"/>
        <v>-0.1603182674329108</v>
      </c>
    </row>
    <row r="41" spans="1:26" ht="20.100000000000001" customHeight="1" x14ac:dyDescent="0.25">
      <c r="A41" s="24"/>
      <c r="B41" t="s">
        <v>12</v>
      </c>
      <c r="C41" s="10">
        <v>8796971</v>
      </c>
      <c r="D41" s="35">
        <v>9487411</v>
      </c>
      <c r="E41" s="35">
        <v>10258864</v>
      </c>
      <c r="F41" s="35">
        <v>15573842</v>
      </c>
      <c r="G41" s="35">
        <v>16798411</v>
      </c>
      <c r="H41" s="35">
        <v>17477331</v>
      </c>
      <c r="I41" s="35">
        <v>17410710.415999994</v>
      </c>
      <c r="J41" s="12">
        <v>16354214.482000012</v>
      </c>
      <c r="K41" s="10">
        <v>11879025.283</v>
      </c>
      <c r="L41" s="161">
        <v>11146744.402000001</v>
      </c>
      <c r="N41" s="96">
        <f t="shared" si="29"/>
        <v>3.2523959768812408E-2</v>
      </c>
      <c r="O41" s="18">
        <f t="shared" si="30"/>
        <v>3.2796974219393663E-2</v>
      </c>
      <c r="P41" s="18">
        <f t="shared" si="31"/>
        <v>3.3155140271064885E-2</v>
      </c>
      <c r="Q41" s="37">
        <f t="shared" si="32"/>
        <v>4.6871641760193733E-2</v>
      </c>
      <c r="R41" s="37">
        <f t="shared" si="33"/>
        <v>4.7653841320800763E-2</v>
      </c>
      <c r="S41" s="37">
        <f t="shared" si="34"/>
        <v>4.4553178335174269E-2</v>
      </c>
      <c r="T41" s="37">
        <f t="shared" si="39"/>
        <v>0.16497874366392085</v>
      </c>
      <c r="U41" s="19">
        <f t="shared" si="40"/>
        <v>0.16400648079546334</v>
      </c>
      <c r="V41" s="37">
        <f t="shared" si="37"/>
        <v>4.1226589804370953E-2</v>
      </c>
      <c r="W41" s="19">
        <f t="shared" si="38"/>
        <v>3.7642400389740954E-2</v>
      </c>
      <c r="Y41" s="103">
        <f t="shared" si="27"/>
        <v>-6.1644862566961771E-2</v>
      </c>
      <c r="Z41" s="104">
        <f t="shared" si="28"/>
        <v>-0.35841894146299985</v>
      </c>
    </row>
    <row r="42" spans="1:26" ht="20.100000000000001" customHeight="1" x14ac:dyDescent="0.25">
      <c r="A42" s="24"/>
      <c r="B42" t="s">
        <v>11</v>
      </c>
      <c r="C42" s="10">
        <v>33521945</v>
      </c>
      <c r="D42" s="35">
        <v>37719984</v>
      </c>
      <c r="E42" s="35">
        <v>47541365</v>
      </c>
      <c r="F42" s="35">
        <v>52891733</v>
      </c>
      <c r="G42" s="35">
        <v>57835644</v>
      </c>
      <c r="H42" s="35">
        <v>65675359</v>
      </c>
      <c r="I42" s="35">
        <v>66438500.35300003</v>
      </c>
      <c r="J42" s="12">
        <v>67580357.964000031</v>
      </c>
      <c r="K42" s="10">
        <v>49164903.230000027</v>
      </c>
      <c r="L42" s="161">
        <v>46737606.367000014</v>
      </c>
      <c r="N42" s="96">
        <f t="shared" si="29"/>
        <v>0.12393656754720941</v>
      </c>
      <c r="O42" s="18">
        <f t="shared" si="30"/>
        <v>0.13039398660013166</v>
      </c>
      <c r="P42" s="18">
        <f t="shared" si="31"/>
        <v>0.15364670252504511</v>
      </c>
      <c r="Q42" s="37">
        <f t="shared" si="32"/>
        <v>0.1591850207066321</v>
      </c>
      <c r="R42" s="37">
        <f t="shared" si="33"/>
        <v>0.16406853016409245</v>
      </c>
      <c r="S42" s="37">
        <f t="shared" si="34"/>
        <v>0.16741949796302377</v>
      </c>
      <c r="T42" s="37">
        <f t="shared" si="39"/>
        <v>0.36568570485424667</v>
      </c>
      <c r="U42" s="19">
        <f t="shared" si="40"/>
        <v>0.3686526823054046</v>
      </c>
      <c r="V42" s="37">
        <f t="shared" si="37"/>
        <v>0.17062858693764121</v>
      </c>
      <c r="W42" s="19">
        <f t="shared" si="38"/>
        <v>0.15783224488479847</v>
      </c>
      <c r="Y42" s="103">
        <f t="shared" si="27"/>
        <v>-4.9370520504124493E-2</v>
      </c>
      <c r="Z42" s="104">
        <f t="shared" si="28"/>
        <v>-1.2796342052842746</v>
      </c>
    </row>
    <row r="43" spans="1:26" ht="20.100000000000001" customHeight="1" x14ac:dyDescent="0.25">
      <c r="A43" s="24"/>
      <c r="B43" t="s">
        <v>6</v>
      </c>
      <c r="C43" s="10">
        <v>122245353</v>
      </c>
      <c r="D43" s="35">
        <v>123110540</v>
      </c>
      <c r="E43" s="35">
        <v>122250676</v>
      </c>
      <c r="F43" s="35">
        <v>129038329</v>
      </c>
      <c r="G43" s="35">
        <v>131789209</v>
      </c>
      <c r="H43" s="35">
        <v>146172265</v>
      </c>
      <c r="I43" s="35">
        <v>147265091.80200002</v>
      </c>
      <c r="J43" s="12">
        <v>151906681.45400003</v>
      </c>
      <c r="K43" s="10">
        <v>102678738.88499999</v>
      </c>
      <c r="L43" s="161">
        <v>110962895.09999996</v>
      </c>
      <c r="N43" s="96">
        <f t="shared" si="29"/>
        <v>0.45196272022452633</v>
      </c>
      <c r="O43" s="18">
        <f t="shared" si="30"/>
        <v>0.42558008781485618</v>
      </c>
      <c r="P43" s="18">
        <f t="shared" si="31"/>
        <v>0.39509621250583937</v>
      </c>
      <c r="Q43" s="37">
        <f t="shared" si="32"/>
        <v>0.38835878328687407</v>
      </c>
      <c r="R43" s="37">
        <f t="shared" si="33"/>
        <v>0.37386048320164611</v>
      </c>
      <c r="S43" s="37">
        <f t="shared" si="34"/>
        <v>0.37262205483213379</v>
      </c>
      <c r="T43" s="37">
        <f t="shared" si="39"/>
        <v>2.7576257508574145E-3</v>
      </c>
      <c r="U43" s="19">
        <f t="shared" si="40"/>
        <v>3.310795691813103E-3</v>
      </c>
      <c r="V43" s="37">
        <f t="shared" si="37"/>
        <v>0.35635030221713249</v>
      </c>
      <c r="W43" s="19">
        <f t="shared" si="38"/>
        <v>0.37472014923115871</v>
      </c>
      <c r="Y43" s="103">
        <f t="shared" si="27"/>
        <v>8.0680346340036513E-2</v>
      </c>
      <c r="Z43" s="104">
        <f t="shared" si="28"/>
        <v>1.8369847014026219</v>
      </c>
    </row>
    <row r="44" spans="1:26" ht="20.100000000000001" customHeight="1" thickBot="1" x14ac:dyDescent="0.3">
      <c r="A44" s="24"/>
      <c r="B44" t="s">
        <v>7</v>
      </c>
      <c r="C44" s="32">
        <v>529829</v>
      </c>
      <c r="D44" s="44">
        <v>649171</v>
      </c>
      <c r="E44" s="44">
        <v>631931</v>
      </c>
      <c r="F44" s="35">
        <v>719438</v>
      </c>
      <c r="G44" s="35">
        <v>639567</v>
      </c>
      <c r="H44" s="35">
        <v>779365</v>
      </c>
      <c r="I44" s="35">
        <v>1110521.9699999995</v>
      </c>
      <c r="J44" s="12">
        <v>1364243.3939999994</v>
      </c>
      <c r="K44" s="10">
        <v>1068850.6540000001</v>
      </c>
      <c r="L44" s="161">
        <v>1046613.7829999995</v>
      </c>
      <c r="N44" s="96">
        <f t="shared" si="29"/>
        <v>1.9588716480195413E-3</v>
      </c>
      <c r="O44" s="18">
        <f t="shared" si="30"/>
        <v>2.244115338839859E-3</v>
      </c>
      <c r="P44" s="18">
        <f t="shared" si="31"/>
        <v>2.0423080905092711E-3</v>
      </c>
      <c r="Q44" s="37">
        <f t="shared" si="32"/>
        <v>2.165248639652968E-3</v>
      </c>
      <c r="R44" s="37">
        <f t="shared" si="33"/>
        <v>1.8143278154118612E-3</v>
      </c>
      <c r="S44" s="37">
        <f t="shared" si="34"/>
        <v>1.9867557485289426E-3</v>
      </c>
      <c r="T44" s="37" t="e">
        <f>#REF!/$I$31</f>
        <v>#REF!</v>
      </c>
      <c r="U44" s="19" t="e">
        <f>#REF!/$J$31</f>
        <v>#REF!</v>
      </c>
      <c r="V44" s="37">
        <f t="shared" si="37"/>
        <v>3.7094851155551351E-3</v>
      </c>
      <c r="W44" s="19">
        <f t="shared" si="38"/>
        <v>3.5344001488038634E-3</v>
      </c>
      <c r="Y44" s="105">
        <f t="shared" si="27"/>
        <v>-2.0804469657929051E-2</v>
      </c>
      <c r="Z44" s="106">
        <f t="shared" si="28"/>
        <v>-1.7508496675127175E-2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41">C46+C47</f>
        <v>115482949</v>
      </c>
      <c r="D45" s="36">
        <f t="shared" si="41"/>
        <v>122418467</v>
      </c>
      <c r="E45" s="36">
        <f t="shared" si="41"/>
        <v>129718965</v>
      </c>
      <c r="F45" s="36">
        <f t="shared" si="41"/>
        <v>131218627</v>
      </c>
      <c r="G45" s="36">
        <f t="shared" si="41"/>
        <v>144349671</v>
      </c>
      <c r="H45" s="36">
        <f>H46+H47</f>
        <v>145850256</v>
      </c>
      <c r="I45" s="36">
        <f>I46+I47</f>
        <v>151577471.37499991</v>
      </c>
      <c r="J45" s="15">
        <f t="shared" si="41"/>
        <v>154241541.59200001</v>
      </c>
      <c r="K45" s="13">
        <f t="shared" ref="K45:L45" si="42">K46+K47</f>
        <v>114999659.49700004</v>
      </c>
      <c r="L45" s="160">
        <f t="shared" si="42"/>
        <v>107828710.10600004</v>
      </c>
      <c r="N45" s="20">
        <f t="shared" ref="N45:T45" si="43">C45/C48</f>
        <v>0.29920995768111242</v>
      </c>
      <c r="O45" s="21">
        <f t="shared" si="43"/>
        <v>0.2973519763228496</v>
      </c>
      <c r="P45" s="21">
        <f t="shared" si="43"/>
        <v>0.29539387507799925</v>
      </c>
      <c r="Q45" s="21">
        <f t="shared" si="43"/>
        <v>0.2831133662722633</v>
      </c>
      <c r="R45" s="21">
        <f t="shared" si="43"/>
        <v>0.29052457133515019</v>
      </c>
      <c r="S45" s="21">
        <f t="shared" si="43"/>
        <v>0.27103139492273887</v>
      </c>
      <c r="T45" s="21">
        <f t="shared" si="43"/>
        <v>0.27346391100026896</v>
      </c>
      <c r="U45" s="22">
        <f>J45/J48</f>
        <v>0.27236689915636469</v>
      </c>
      <c r="V45" s="27">
        <f>K45/K48</f>
        <v>0.28526017364786893</v>
      </c>
      <c r="W45" s="22">
        <f>L45/L48</f>
        <v>0.26693528857246535</v>
      </c>
      <c r="Y45" s="64">
        <f t="shared" si="27"/>
        <v>-6.2356266291267316E-2</v>
      </c>
      <c r="Z45" s="101">
        <f t="shared" si="28"/>
        <v>-1.8324885075403585</v>
      </c>
    </row>
    <row r="46" spans="1:26" ht="20.100000000000001" customHeight="1" x14ac:dyDescent="0.25">
      <c r="A46" s="24"/>
      <c r="B46" t="s">
        <v>4</v>
      </c>
      <c r="C46" s="10">
        <v>3409468</v>
      </c>
      <c r="D46" s="35">
        <v>3495523</v>
      </c>
      <c r="E46" s="35">
        <v>5128843</v>
      </c>
      <c r="F46" s="35">
        <v>8773672</v>
      </c>
      <c r="G46" s="35">
        <v>8237104</v>
      </c>
      <c r="H46" s="35">
        <v>9390617</v>
      </c>
      <c r="I46" s="35">
        <v>12132528.701000007</v>
      </c>
      <c r="J46" s="12">
        <v>14466322.947999997</v>
      </c>
      <c r="K46" s="10">
        <v>10549117.707999993</v>
      </c>
      <c r="L46" s="161">
        <v>11103563.520999998</v>
      </c>
      <c r="N46" s="96">
        <f t="shared" ref="N46:R46" si="44">C46/C45</f>
        <v>2.9523561958917414E-2</v>
      </c>
      <c r="O46" s="37">
        <f t="shared" si="44"/>
        <v>2.8553886400162157E-2</v>
      </c>
      <c r="P46" s="37">
        <f t="shared" si="44"/>
        <v>3.9538112256754437E-2</v>
      </c>
      <c r="Q46" s="37">
        <f t="shared" si="44"/>
        <v>6.6863007185710005E-2</v>
      </c>
      <c r="R46" s="37">
        <f t="shared" si="44"/>
        <v>5.7063545368246801E-2</v>
      </c>
      <c r="S46" s="37">
        <f>H46/H45</f>
        <v>6.4385330938328961E-2</v>
      </c>
      <c r="T46" s="37">
        <f>I46/I45</f>
        <v>8.0041767361221844E-2</v>
      </c>
      <c r="U46" s="19">
        <f>J46/J45</f>
        <v>9.3790056807564456E-2</v>
      </c>
      <c r="V46" s="37">
        <f>K46/K45</f>
        <v>9.1731729938515028E-2</v>
      </c>
      <c r="W46" s="19">
        <f>L46/L45</f>
        <v>0.10297409205845771</v>
      </c>
      <c r="Y46" s="107">
        <f t="shared" si="27"/>
        <v>5.255850094264633E-2</v>
      </c>
      <c r="Z46" s="108">
        <f t="shared" si="28"/>
        <v>1.1242362119942686</v>
      </c>
    </row>
    <row r="47" spans="1:26" ht="20.100000000000001" customHeight="1" thickBot="1" x14ac:dyDescent="0.3">
      <c r="A47" s="24"/>
      <c r="B47" t="s">
        <v>3</v>
      </c>
      <c r="C47" s="32">
        <v>112073481</v>
      </c>
      <c r="D47" s="35">
        <v>118922944</v>
      </c>
      <c r="E47" s="35">
        <v>124590122</v>
      </c>
      <c r="F47" s="35">
        <v>122444955</v>
      </c>
      <c r="G47" s="35">
        <v>136112567</v>
      </c>
      <c r="H47" s="35">
        <v>136459639</v>
      </c>
      <c r="I47" s="35">
        <v>139444942.67399991</v>
      </c>
      <c r="J47" s="43">
        <v>139775218.64400002</v>
      </c>
      <c r="K47" s="10">
        <v>104450541.78900005</v>
      </c>
      <c r="L47" s="161">
        <v>96725146.585000038</v>
      </c>
      <c r="N47" s="96">
        <f t="shared" ref="N47:R47" si="45">C47/C45</f>
        <v>0.97047643804108263</v>
      </c>
      <c r="O47" s="37">
        <f t="shared" si="45"/>
        <v>0.97144611359983779</v>
      </c>
      <c r="P47" s="37">
        <f t="shared" si="45"/>
        <v>0.96046188774324559</v>
      </c>
      <c r="Q47" s="37">
        <f t="shared" si="45"/>
        <v>0.93313699281428997</v>
      </c>
      <c r="R47" s="37">
        <f t="shared" si="45"/>
        <v>0.94293645463175324</v>
      </c>
      <c r="S47" s="37">
        <f>H47/H45</f>
        <v>0.93561466906167101</v>
      </c>
      <c r="T47" s="37">
        <f>I47/I45</f>
        <v>0.91995823263877818</v>
      </c>
      <c r="U47" s="94">
        <f>J47/J45</f>
        <v>0.90620994319243564</v>
      </c>
      <c r="V47" s="178">
        <f>K47/K45</f>
        <v>0.90826827006148503</v>
      </c>
      <c r="W47" s="94">
        <f>L47/L45</f>
        <v>0.89702590794154224</v>
      </c>
      <c r="Y47" s="109">
        <f t="shared" si="27"/>
        <v>-7.3962231996900871E-2</v>
      </c>
      <c r="Z47" s="106">
        <f t="shared" si="28"/>
        <v>-1.1242362119942784</v>
      </c>
    </row>
    <row r="48" spans="1:26" ht="20.100000000000001" customHeight="1" thickBot="1" x14ac:dyDescent="0.3">
      <c r="A48" s="74" t="s">
        <v>5</v>
      </c>
      <c r="B48" s="100"/>
      <c r="C48" s="83">
        <f t="shared" ref="C48:G48" si="46">C31+C45</f>
        <v>385959578</v>
      </c>
      <c r="D48" s="84">
        <f t="shared" si="46"/>
        <v>411695488</v>
      </c>
      <c r="E48" s="84">
        <f t="shared" si="46"/>
        <v>439138980</v>
      </c>
      <c r="F48" s="84">
        <f t="shared" si="46"/>
        <v>463484394</v>
      </c>
      <c r="G48" s="84">
        <f t="shared" si="46"/>
        <v>496858735</v>
      </c>
      <c r="H48" s="84">
        <f>H31+H45</f>
        <v>538130485</v>
      </c>
      <c r="I48" s="84">
        <f t="shared" ref="I48:J48" si="47">I31+I45</f>
        <v>554286928.83299994</v>
      </c>
      <c r="J48" s="84">
        <f t="shared" si="47"/>
        <v>566300611.67400002</v>
      </c>
      <c r="K48" s="170">
        <f t="shared" ref="K48:L48" si="48">K31+K45</f>
        <v>403139555.11699998</v>
      </c>
      <c r="L48" s="169">
        <f t="shared" si="48"/>
        <v>403950750.32099998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T48" si="49">Q31+Q45</f>
        <v>1</v>
      </c>
      <c r="R48" s="85">
        <f t="shared" si="49"/>
        <v>1</v>
      </c>
      <c r="S48" s="85">
        <f t="shared" si="49"/>
        <v>1</v>
      </c>
      <c r="T48" s="85">
        <f t="shared" si="49"/>
        <v>1</v>
      </c>
      <c r="U48" s="174">
        <f t="shared" ref="U48:W48" si="50">U31+U45</f>
        <v>1</v>
      </c>
      <c r="V48" s="181">
        <f t="shared" si="50"/>
        <v>1</v>
      </c>
      <c r="W48" s="85">
        <f t="shared" si="50"/>
        <v>1</v>
      </c>
      <c r="Y48" s="93">
        <f t="shared" si="27"/>
        <v>2.0121945209880718E-3</v>
      </c>
      <c r="Z48" s="86">
        <f t="shared" si="28"/>
        <v>0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Y27</f>
        <v>VARIAÇÃO (JAN-SET)</v>
      </c>
    </row>
    <row r="52" spans="1:14" ht="15" customHeight="1" thickBot="1" x14ac:dyDescent="0.3"/>
    <row r="53" spans="1:14" ht="24" customHeight="1" x14ac:dyDescent="0.25">
      <c r="A53" s="479" t="s">
        <v>35</v>
      </c>
      <c r="B53" s="490"/>
      <c r="C53" s="481">
        <v>2016</v>
      </c>
      <c r="D53" s="460">
        <v>2017</v>
      </c>
      <c r="E53" s="460">
        <v>2018</v>
      </c>
      <c r="F53" s="460">
        <v>2019</v>
      </c>
      <c r="G53" s="460">
        <v>2020</v>
      </c>
      <c r="H53" s="460">
        <v>2021</v>
      </c>
      <c r="I53" s="460">
        <v>2022</v>
      </c>
      <c r="J53" s="486">
        <v>2023</v>
      </c>
      <c r="K53" s="466" t="str">
        <f>K5</f>
        <v>janeiro - setembro</v>
      </c>
      <c r="L53" s="467"/>
      <c r="N53" s="473" t="s">
        <v>89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68"/>
      <c r="G54" s="468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3.2123307365165226</v>
      </c>
      <c r="D55" s="112">
        <f t="shared" ref="D55:E55" si="51">D31/D7</f>
        <v>3.4169911944004991</v>
      </c>
      <c r="E55" s="112">
        <f t="shared" si="51"/>
        <v>3.594888865750693</v>
      </c>
      <c r="F55" s="112">
        <f t="shared" ref="F55:H55" si="52">F31/F7</f>
        <v>3.6577742806699343</v>
      </c>
      <c r="G55" s="112">
        <f t="shared" si="52"/>
        <v>3.728775801182513</v>
      </c>
      <c r="H55" s="112">
        <f t="shared" si="52"/>
        <v>3.9196333056686998</v>
      </c>
      <c r="I55" s="112">
        <f t="shared" ref="I55:J55" si="53">I31/I7</f>
        <v>4.1284799603696207</v>
      </c>
      <c r="J55" s="112">
        <f t="shared" si="53"/>
        <v>4.3032296159872168</v>
      </c>
      <c r="K55" s="182">
        <f t="shared" ref="K55:L55" si="54">K31/K7</f>
        <v>4.1828603884563611</v>
      </c>
      <c r="L55" s="183">
        <f t="shared" si="54"/>
        <v>4.3344282477848211</v>
      </c>
      <c r="N55" s="23">
        <f>(L55-K55)/K55</f>
        <v>3.6235457379057881E-2</v>
      </c>
    </row>
    <row r="56" spans="1:14" ht="20.100000000000001" customHeight="1" x14ac:dyDescent="0.25">
      <c r="A56" s="24"/>
      <c r="B56" t="s">
        <v>10</v>
      </c>
      <c r="C56" s="116">
        <f>C32/C8</f>
        <v>3.1072184101681737</v>
      </c>
      <c r="D56" s="116">
        <f t="shared" ref="D56:L56" si="55">D32/D8</f>
        <v>3.1804030646425181</v>
      </c>
      <c r="E56" s="116">
        <f t="shared" si="55"/>
        <v>3.2743204425841306</v>
      </c>
      <c r="F56" s="116">
        <f t="shared" si="55"/>
        <v>3.2864474761518645</v>
      </c>
      <c r="G56" s="116">
        <f t="shared" si="55"/>
        <v>3.2671922631423351</v>
      </c>
      <c r="H56" s="116">
        <f t="shared" si="55"/>
        <v>3.3284059883369497</v>
      </c>
      <c r="I56" s="116">
        <f t="shared" si="55"/>
        <v>3.5165458086104544</v>
      </c>
      <c r="J56" s="116">
        <f t="shared" si="55"/>
        <v>3.7140873890733688</v>
      </c>
      <c r="K56" s="116">
        <f t="shared" si="55"/>
        <v>3.7005950430678909</v>
      </c>
      <c r="L56" s="116">
        <f t="shared" si="55"/>
        <v>3.8364172371709828</v>
      </c>
      <c r="N56" s="241">
        <f t="shared" ref="N56:N72" si="56">(L56-K56)/K56</f>
        <v>3.670279847494249E-2</v>
      </c>
    </row>
    <row r="57" spans="1:14" ht="20.100000000000001" customHeight="1" x14ac:dyDescent="0.25">
      <c r="A57" s="24"/>
      <c r="B57" t="s">
        <v>17</v>
      </c>
      <c r="C57" s="116">
        <f t="shared" ref="C57:L57" si="57">C33/C9</f>
        <v>3.0683299669482187</v>
      </c>
      <c r="D57" s="116">
        <f t="shared" si="57"/>
        <v>3.4523042163670796</v>
      </c>
      <c r="E57" s="116">
        <f t="shared" si="57"/>
        <v>4.9327896800144559</v>
      </c>
      <c r="F57" s="116">
        <f t="shared" si="57"/>
        <v>5.4892722757062522</v>
      </c>
      <c r="G57" s="116">
        <f t="shared" si="57"/>
        <v>6.0537592649209637</v>
      </c>
      <c r="H57" s="116">
        <f t="shared" si="57"/>
        <v>6.8455806236617081</v>
      </c>
      <c r="I57" s="116">
        <f t="shared" si="57"/>
        <v>7.9159288711070124</v>
      </c>
      <c r="J57" s="116">
        <f t="shared" si="57"/>
        <v>8.5483981709664967</v>
      </c>
      <c r="K57" s="116">
        <f t="shared" si="57"/>
        <v>8.0280823816808855</v>
      </c>
      <c r="L57" s="116">
        <f t="shared" si="57"/>
        <v>8.7522869650579427</v>
      </c>
      <c r="N57" s="30">
        <f t="shared" si="56"/>
        <v>9.0208912782161352E-2</v>
      </c>
    </row>
    <row r="58" spans="1:14" ht="20.100000000000001" customHeight="1" x14ac:dyDescent="0.25">
      <c r="A58" s="24"/>
      <c r="B58" t="s">
        <v>14</v>
      </c>
      <c r="C58" s="116">
        <f t="shared" ref="C58:L58" si="58">C34/C10</f>
        <v>4.6082630427651941</v>
      </c>
      <c r="D58" s="116">
        <f t="shared" si="58"/>
        <v>4.758014830125072</v>
      </c>
      <c r="E58" s="116">
        <f t="shared" si="58"/>
        <v>5.2158887373037963</v>
      </c>
      <c r="F58" s="116">
        <f t="shared" si="58"/>
        <v>5.8826120227282956</v>
      </c>
      <c r="G58" s="116">
        <f t="shared" si="58"/>
        <v>5.924750748432853</v>
      </c>
      <c r="H58" s="116">
        <f t="shared" si="58"/>
        <v>6.1938970060852334</v>
      </c>
      <c r="I58" s="116">
        <f t="shared" si="58"/>
        <v>6.4172644011769302</v>
      </c>
      <c r="J58" s="116">
        <f t="shared" si="58"/>
        <v>6.5988866311879333</v>
      </c>
      <c r="K58" s="116">
        <f t="shared" si="58"/>
        <v>6.4238966479344111</v>
      </c>
      <c r="L58" s="116">
        <f t="shared" si="58"/>
        <v>6.62151798002873</v>
      </c>
      <c r="N58" s="30">
        <f t="shared" si="56"/>
        <v>3.0763466930599462E-2</v>
      </c>
    </row>
    <row r="59" spans="1:14" ht="20.100000000000001" customHeight="1" x14ac:dyDescent="0.25">
      <c r="A59" s="24"/>
      <c r="B59" t="s">
        <v>8</v>
      </c>
      <c r="C59" s="116">
        <f t="shared" ref="C59:G59" si="59">C35/C11</f>
        <v>1.8313554028732042</v>
      </c>
      <c r="D59" s="116">
        <f t="shared" si="59"/>
        <v>2.1490453320838703</v>
      </c>
      <c r="E59" s="116">
        <f t="shared" si="59"/>
        <v>1.8330268616317045</v>
      </c>
      <c r="F59" s="116">
        <f t="shared" si="59"/>
        <v>1.8614387112903401</v>
      </c>
      <c r="G59" s="116">
        <f t="shared" si="59"/>
        <v>2.0368236331900675</v>
      </c>
      <c r="H59" s="116"/>
      <c r="I59" s="116"/>
      <c r="J59" s="116"/>
      <c r="K59" s="116"/>
      <c r="L59" s="116"/>
      <c r="N59" s="30"/>
    </row>
    <row r="60" spans="1:14" ht="20.100000000000001" customHeight="1" x14ac:dyDescent="0.25">
      <c r="A60" s="24"/>
      <c r="B60" t="s">
        <v>15</v>
      </c>
      <c r="C60" s="116">
        <f t="shared" ref="C60:L60" si="60">C36/C12</f>
        <v>3.4174447174447176</v>
      </c>
      <c r="D60" s="116">
        <f t="shared" si="60"/>
        <v>3.5232390991854334</v>
      </c>
      <c r="E60" s="116">
        <f t="shared" si="60"/>
        <v>3.3732123411978221</v>
      </c>
      <c r="F60" s="116">
        <f t="shared" si="60"/>
        <v>4.1576092415871422</v>
      </c>
      <c r="G60" s="116">
        <f t="shared" si="60"/>
        <v>4.3125341492733034</v>
      </c>
      <c r="H60" s="116">
        <f t="shared" si="60"/>
        <v>4.0231084939329049</v>
      </c>
      <c r="I60" s="116">
        <f t="shared" si="60"/>
        <v>4.6093134805722977</v>
      </c>
      <c r="J60" s="116">
        <f t="shared" si="60"/>
        <v>6.7570336770938049</v>
      </c>
      <c r="K60" s="116">
        <f t="shared" si="60"/>
        <v>6.5761454621440096</v>
      </c>
      <c r="L60" s="116">
        <f t="shared" si="60"/>
        <v>6.3312527321498937</v>
      </c>
      <c r="N60" s="30">
        <f t="shared" si="56"/>
        <v>-3.7239554903986866E-2</v>
      </c>
    </row>
    <row r="61" spans="1:14" ht="20.100000000000001" customHeight="1" x14ac:dyDescent="0.25">
      <c r="A61" s="24"/>
      <c r="B61" t="s">
        <v>13</v>
      </c>
      <c r="C61" s="116">
        <f t="shared" ref="C61:L61" si="61">C37/C13</f>
        <v>2.1756047266454122</v>
      </c>
      <c r="D61" s="116">
        <f t="shared" si="61"/>
        <v>2.6124092046803837</v>
      </c>
      <c r="E61" s="116">
        <f t="shared" si="61"/>
        <v>2.3239647922346882</v>
      </c>
      <c r="F61" s="116">
        <f t="shared" si="61"/>
        <v>2.6343167682601587</v>
      </c>
      <c r="G61" s="116">
        <f t="shared" si="61"/>
        <v>3.4169438408825004</v>
      </c>
      <c r="H61" s="116">
        <f t="shared" si="61"/>
        <v>4.4149541795931206</v>
      </c>
      <c r="I61" s="116">
        <f t="shared" si="61"/>
        <v>5.3974552488381873</v>
      </c>
      <c r="J61" s="116">
        <f t="shared" si="61"/>
        <v>5.1155796417206343</v>
      </c>
      <c r="K61" s="116">
        <f t="shared" si="61"/>
        <v>5.0178430369648526</v>
      </c>
      <c r="L61" s="116">
        <f t="shared" si="61"/>
        <v>5.218374481461697</v>
      </c>
      <c r="N61" s="30">
        <f t="shared" si="56"/>
        <v>3.9963674236039894E-2</v>
      </c>
    </row>
    <row r="62" spans="1:14" ht="20.100000000000001" customHeight="1" x14ac:dyDescent="0.25">
      <c r="A62" s="24"/>
      <c r="B62" t="s">
        <v>16</v>
      </c>
      <c r="C62" s="116">
        <f t="shared" ref="C62:L62" si="62">C38/C14</f>
        <v>3.0944530831492969</v>
      </c>
      <c r="D62" s="116">
        <f t="shared" si="62"/>
        <v>3.0633340492995158</v>
      </c>
      <c r="E62" s="116">
        <f t="shared" si="62"/>
        <v>3.1628049484462837</v>
      </c>
      <c r="F62" s="116">
        <f t="shared" si="62"/>
        <v>3.3549586599272225</v>
      </c>
      <c r="G62" s="116">
        <f t="shared" si="62"/>
        <v>3.5277086706265339</v>
      </c>
      <c r="H62" s="116">
        <f t="shared" si="62"/>
        <v>3.7201652026273089</v>
      </c>
      <c r="I62" s="116">
        <f t="shared" si="62"/>
        <v>3.824238965023294</v>
      </c>
      <c r="J62" s="116">
        <f t="shared" si="62"/>
        <v>4.1980689964848894</v>
      </c>
      <c r="K62" s="116">
        <f t="shared" si="62"/>
        <v>4.0843227499259669</v>
      </c>
      <c r="L62" s="116">
        <f t="shared" si="62"/>
        <v>4.3060077797554932</v>
      </c>
      <c r="N62" s="30">
        <f t="shared" si="56"/>
        <v>5.4277059723927205E-2</v>
      </c>
    </row>
    <row r="63" spans="1:14" ht="20.100000000000001" customHeight="1" x14ac:dyDescent="0.25">
      <c r="A63" s="24"/>
      <c r="B63" t="s">
        <v>83</v>
      </c>
      <c r="C63" s="116">
        <f t="shared" ref="C63:L63" si="63">C39/C15</f>
        <v>3.6242080016250129</v>
      </c>
      <c r="D63" s="116">
        <f t="shared" si="63"/>
        <v>3.8319918871902581</v>
      </c>
      <c r="E63" s="116">
        <f t="shared" si="63"/>
        <v>3.9938925411898385</v>
      </c>
      <c r="F63" s="116">
        <f t="shared" si="63"/>
        <v>3.769083871133954</v>
      </c>
      <c r="G63" s="116">
        <f t="shared" si="63"/>
        <v>3.9081079730067483</v>
      </c>
      <c r="H63" s="116">
        <f t="shared" si="63"/>
        <v>3.7462922746351368</v>
      </c>
      <c r="I63" s="116">
        <f t="shared" si="63"/>
        <v>3.6599717875542983</v>
      </c>
      <c r="J63" s="116">
        <f t="shared" si="63"/>
        <v>3.7315418767620536</v>
      </c>
      <c r="K63" s="116">
        <f t="shared" si="63"/>
        <v>3.5568827159920122</v>
      </c>
      <c r="L63" s="116">
        <f t="shared" si="63"/>
        <v>4.0135724886917892</v>
      </c>
      <c r="N63" s="30">
        <f t="shared" si="56"/>
        <v>0.12839607295637423</v>
      </c>
    </row>
    <row r="64" spans="1:14" ht="20.100000000000001" customHeight="1" x14ac:dyDescent="0.25">
      <c r="A64" s="24"/>
      <c r="B64" t="s">
        <v>9</v>
      </c>
      <c r="C64" s="116">
        <f t="shared" ref="C64:L64" si="64">C40/C16</f>
        <v>2.9725197434027817</v>
      </c>
      <c r="D64" s="116">
        <f t="shared" si="64"/>
        <v>3.0922176967130417</v>
      </c>
      <c r="E64" s="116">
        <f t="shared" si="64"/>
        <v>3.3400513414949007</v>
      </c>
      <c r="F64" s="116">
        <f t="shared" si="64"/>
        <v>3.3903876616029951</v>
      </c>
      <c r="G64" s="116">
        <f t="shared" si="64"/>
        <v>3.4035176225303028</v>
      </c>
      <c r="H64" s="116">
        <f t="shared" si="64"/>
        <v>3.5315880702886275</v>
      </c>
      <c r="I64" s="116">
        <f t="shared" si="64"/>
        <v>3.7442454745325842</v>
      </c>
      <c r="J64" s="116">
        <f t="shared" si="64"/>
        <v>3.9128715168970634</v>
      </c>
      <c r="K64" s="116">
        <f t="shared" si="64"/>
        <v>3.8490382788335737</v>
      </c>
      <c r="L64" s="116">
        <f t="shared" si="64"/>
        <v>3.8822103553562246</v>
      </c>
      <c r="N64" s="30">
        <f t="shared" si="56"/>
        <v>8.6182765978371732E-3</v>
      </c>
    </row>
    <row r="65" spans="1:42" ht="20.100000000000001" customHeight="1" x14ac:dyDescent="0.25">
      <c r="A65" s="24"/>
      <c r="B65" t="s">
        <v>12</v>
      </c>
      <c r="C65" s="116">
        <f t="shared" ref="C65:L65" si="65">C41/C17</f>
        <v>2.5870780949019956</v>
      </c>
      <c r="D65" s="116">
        <f t="shared" si="65"/>
        <v>2.6597150384712642</v>
      </c>
      <c r="E65" s="116">
        <f t="shared" si="65"/>
        <v>2.8435620972733431</v>
      </c>
      <c r="F65" s="116">
        <f t="shared" si="65"/>
        <v>2.4043502291056851</v>
      </c>
      <c r="G65" s="116">
        <f t="shared" si="65"/>
        <v>2.4388556619832822</v>
      </c>
      <c r="H65" s="116">
        <f t="shared" si="65"/>
        <v>2.5250854549770492</v>
      </c>
      <c r="I65" s="116">
        <f t="shared" si="65"/>
        <v>2.7571676860457215</v>
      </c>
      <c r="J65" s="116">
        <f t="shared" si="65"/>
        <v>3.0466771445948182</v>
      </c>
      <c r="K65" s="116">
        <f t="shared" si="65"/>
        <v>2.9731191950596996</v>
      </c>
      <c r="L65" s="116">
        <f t="shared" si="65"/>
        <v>3.1146091332315713</v>
      </c>
      <c r="N65" s="30">
        <f t="shared" si="56"/>
        <v>4.7589729468962859E-2</v>
      </c>
    </row>
    <row r="66" spans="1:42" ht="20.100000000000001" customHeight="1" x14ac:dyDescent="0.25">
      <c r="A66" s="24"/>
      <c r="B66" t="s">
        <v>11</v>
      </c>
      <c r="C66" s="116">
        <f t="shared" ref="C66:L66" si="66">C42/C18</f>
        <v>2.7053523323271169</v>
      </c>
      <c r="D66" s="116">
        <f t="shared" si="66"/>
        <v>2.8582163449429099</v>
      </c>
      <c r="E66" s="116">
        <f t="shared" si="66"/>
        <v>2.9886613293918165</v>
      </c>
      <c r="F66" s="116">
        <f t="shared" si="66"/>
        <v>3.0033512190316172</v>
      </c>
      <c r="G66" s="116">
        <f t="shared" si="66"/>
        <v>3.0337369720846326</v>
      </c>
      <c r="H66" s="116">
        <f t="shared" si="66"/>
        <v>3.2037699739392358</v>
      </c>
      <c r="I66" s="116">
        <f t="shared" si="66"/>
        <v>3.388545545298852</v>
      </c>
      <c r="J66" s="116">
        <f t="shared" si="66"/>
        <v>3.4655281236700555</v>
      </c>
      <c r="K66" s="116">
        <f t="shared" si="66"/>
        <v>3.3995479495095737</v>
      </c>
      <c r="L66" s="116">
        <f t="shared" si="66"/>
        <v>3.4679082668201593</v>
      </c>
      <c r="N66" s="30">
        <f t="shared" si="56"/>
        <v>2.0108649245687907E-2</v>
      </c>
    </row>
    <row r="67" spans="1:42" s="1" customFormat="1" ht="20.100000000000001" customHeight="1" x14ac:dyDescent="0.25">
      <c r="A67" s="24"/>
      <c r="B67" t="s">
        <v>6</v>
      </c>
      <c r="C67" s="116">
        <f t="shared" ref="C67:L67" si="67">C43/C19</f>
        <v>3.2203387361387796</v>
      </c>
      <c r="D67" s="116">
        <f t="shared" si="67"/>
        <v>3.5336721368834847</v>
      </c>
      <c r="E67" s="116">
        <f t="shared" si="67"/>
        <v>3.794407741231824</v>
      </c>
      <c r="F67" s="116">
        <f t="shared" si="67"/>
        <v>3.9585855236113172</v>
      </c>
      <c r="G67" s="116">
        <f t="shared" si="67"/>
        <v>4.0431164340769117</v>
      </c>
      <c r="H67" s="116">
        <f t="shared" si="67"/>
        <v>4.2325026788254618</v>
      </c>
      <c r="I67" s="116">
        <f t="shared" si="67"/>
        <v>4.3888860167504982</v>
      </c>
      <c r="J67" s="116">
        <f t="shared" si="67"/>
        <v>4.4705938633758624</v>
      </c>
      <c r="K67" s="116">
        <f t="shared" si="67"/>
        <v>4.3588052356578606</v>
      </c>
      <c r="L67" s="116">
        <f t="shared" si="67"/>
        <v>4.3928784934939973</v>
      </c>
      <c r="M67"/>
      <c r="N67" s="30">
        <f t="shared" si="56"/>
        <v>7.8171095045484664E-3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16">
        <f t="shared" ref="C68:L68" si="68">C44/C20</f>
        <v>5.7456459973539813</v>
      </c>
      <c r="D68" s="116">
        <f t="shared" si="68"/>
        <v>6.3598698970344749</v>
      </c>
      <c r="E68" s="116">
        <f t="shared" si="68"/>
        <v>6.435994581767444</v>
      </c>
      <c r="F68" s="116">
        <f t="shared" si="68"/>
        <v>6.9692724983047567</v>
      </c>
      <c r="G68" s="116">
        <f t="shared" si="68"/>
        <v>6.6775284770147945</v>
      </c>
      <c r="H68" s="116">
        <f t="shared" si="68"/>
        <v>6.8066812227074234</v>
      </c>
      <c r="I68" s="116">
        <f t="shared" si="68"/>
        <v>7.6181045581417965</v>
      </c>
      <c r="J68" s="116">
        <f t="shared" si="68"/>
        <v>8.7009255552730504</v>
      </c>
      <c r="K68" s="116">
        <f t="shared" si="68"/>
        <v>8.5751800784708934</v>
      </c>
      <c r="L68" s="116">
        <f t="shared" si="68"/>
        <v>9.2933587927402161</v>
      </c>
      <c r="N68" s="34">
        <f t="shared" si="56"/>
        <v>8.3750860937883281E-2</v>
      </c>
    </row>
    <row r="69" spans="1:42" ht="20.100000000000001" customHeight="1" thickBot="1" x14ac:dyDescent="0.3">
      <c r="A69" s="5" t="s">
        <v>45</v>
      </c>
      <c r="B69" s="6"/>
      <c r="C69" s="123">
        <f t="shared" ref="C69:L69" si="69">C45/C21</f>
        <v>1.1651844962701983</v>
      </c>
      <c r="D69" s="123">
        <f t="shared" si="69"/>
        <v>1.1939999104830223</v>
      </c>
      <c r="E69" s="123">
        <f t="shared" si="69"/>
        <v>1.3421143788134609</v>
      </c>
      <c r="F69" s="123">
        <f t="shared" si="69"/>
        <v>1.3354558265681284</v>
      </c>
      <c r="G69" s="123">
        <f t="shared" si="69"/>
        <v>1.3363742466699555</v>
      </c>
      <c r="H69" s="123">
        <f t="shared" si="69"/>
        <v>1.3377759953840802</v>
      </c>
      <c r="I69" s="123">
        <f t="shared" si="69"/>
        <v>1.421008228648845</v>
      </c>
      <c r="J69" s="123">
        <f t="shared" si="69"/>
        <v>1.4739859032631244</v>
      </c>
      <c r="K69" s="123">
        <f t="shared" si="69"/>
        <v>1.4763825419695726</v>
      </c>
      <c r="L69" s="123">
        <f t="shared" si="69"/>
        <v>1.481709484723315</v>
      </c>
      <c r="N69" s="23">
        <f t="shared" si="56"/>
        <v>3.6081046763367462E-3</v>
      </c>
    </row>
    <row r="70" spans="1:42" ht="20.100000000000001" customHeight="1" x14ac:dyDescent="0.25">
      <c r="A70" s="24"/>
      <c r="B70" t="s">
        <v>4</v>
      </c>
      <c r="C70" s="116">
        <f t="shared" ref="C70:L70" si="70">C46/C22</f>
        <v>1.2695315889009986</v>
      </c>
      <c r="D70" s="116">
        <f t="shared" si="70"/>
        <v>1.1836627509489048</v>
      </c>
      <c r="E70" s="116">
        <f t="shared" si="70"/>
        <v>1.1466372363788226</v>
      </c>
      <c r="F70" s="116">
        <f t="shared" si="70"/>
        <v>1.0902498149712032</v>
      </c>
      <c r="G70" s="116">
        <f t="shared" si="70"/>
        <v>1.0097717505791066</v>
      </c>
      <c r="H70" s="116">
        <f t="shared" si="70"/>
        <v>1.0250552227225511</v>
      </c>
      <c r="I70" s="116">
        <f t="shared" si="70"/>
        <v>1.1716201673529092</v>
      </c>
      <c r="J70" s="116">
        <f t="shared" si="70"/>
        <v>1.2877832220355268</v>
      </c>
      <c r="K70" s="116">
        <f t="shared" si="70"/>
        <v>1.2776562895782964</v>
      </c>
      <c r="L70" s="116">
        <f t="shared" si="70"/>
        <v>1.2642045444832133</v>
      </c>
      <c r="N70" s="241">
        <f t="shared" si="56"/>
        <v>-1.0528453704495873E-2</v>
      </c>
    </row>
    <row r="71" spans="1:42" ht="20.100000000000001" customHeight="1" thickBot="1" x14ac:dyDescent="0.3">
      <c r="A71" s="24"/>
      <c r="B71" t="s">
        <v>3</v>
      </c>
      <c r="C71" s="116">
        <f t="shared" ref="C71:L71" si="71">C47/C23</f>
        <v>1.1622782613695222</v>
      </c>
      <c r="D71" s="116">
        <f t="shared" si="71"/>
        <v>1.1943064846384575</v>
      </c>
      <c r="E71" s="116">
        <f t="shared" si="71"/>
        <v>1.3515997391487742</v>
      </c>
      <c r="F71" s="116">
        <f t="shared" si="71"/>
        <v>1.3573299686273701</v>
      </c>
      <c r="G71" s="116">
        <f t="shared" si="71"/>
        <v>1.3630542418162033</v>
      </c>
      <c r="H71" s="116">
        <f t="shared" si="71"/>
        <v>1.3664638131116364</v>
      </c>
      <c r="I71" s="116">
        <f t="shared" si="71"/>
        <v>1.4478216634258954</v>
      </c>
      <c r="J71" s="116">
        <f t="shared" si="71"/>
        <v>1.4963789263029852</v>
      </c>
      <c r="K71" s="116">
        <f t="shared" si="71"/>
        <v>1.4999450764678917</v>
      </c>
      <c r="L71" s="116">
        <f t="shared" si="71"/>
        <v>1.5115633884280308</v>
      </c>
      <c r="N71" s="34">
        <f t="shared" si="56"/>
        <v>7.7458249254687885E-3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72">C48/C24</f>
        <v>2.1054929034593952</v>
      </c>
      <c r="D72" s="127">
        <f t="shared" si="72"/>
        <v>2.1993873370347377</v>
      </c>
      <c r="E72" s="127">
        <f t="shared" si="72"/>
        <v>2.4032794086253029</v>
      </c>
      <c r="F72" s="127">
        <f t="shared" ref="F72:H72" si="73">F48/F24</f>
        <v>2.4510560716120424</v>
      </c>
      <c r="G72" s="127">
        <f t="shared" si="73"/>
        <v>2.4529767417065393</v>
      </c>
      <c r="H72" s="127">
        <f t="shared" si="73"/>
        <v>2.5734907582817903</v>
      </c>
      <c r="I72" s="127">
        <f t="shared" ref="I72:J72" si="74">I48/I24</f>
        <v>2.7142560549437618</v>
      </c>
      <c r="J72" s="127">
        <f t="shared" si="74"/>
        <v>2.8258760058850712</v>
      </c>
      <c r="K72" s="186">
        <f t="shared" ref="K72:L72" si="75">K48/K24</f>
        <v>2.7465805634064417</v>
      </c>
      <c r="L72" s="187">
        <f t="shared" si="75"/>
        <v>2.8630354765766906</v>
      </c>
      <c r="N72" s="128">
        <f t="shared" si="56"/>
        <v>4.2399962601430412E-2</v>
      </c>
    </row>
    <row r="74" spans="1:42" ht="15.75" x14ac:dyDescent="0.25">
      <c r="A74" s="99" t="s">
        <v>38</v>
      </c>
    </row>
  </sheetData>
  <mergeCells count="51">
    <mergeCell ref="I53:I54"/>
    <mergeCell ref="F5:F6"/>
    <mergeCell ref="Q29:Q30"/>
    <mergeCell ref="F29:F30"/>
    <mergeCell ref="F53:F54"/>
    <mergeCell ref="J29:J30"/>
    <mergeCell ref="J53:J54"/>
    <mergeCell ref="O5:O6"/>
    <mergeCell ref="P5:P6"/>
    <mergeCell ref="K5:L5"/>
    <mergeCell ref="K53:L53"/>
    <mergeCell ref="N53:N54"/>
    <mergeCell ref="G5:G6"/>
    <mergeCell ref="G29:G30"/>
    <mergeCell ref="G53:G54"/>
    <mergeCell ref="I5:I6"/>
    <mergeCell ref="I29:I30"/>
    <mergeCell ref="S5:S6"/>
    <mergeCell ref="S29:S30"/>
    <mergeCell ref="Q5:Q6"/>
    <mergeCell ref="V5:W5"/>
    <mergeCell ref="K29:L29"/>
    <mergeCell ref="V29:W29"/>
    <mergeCell ref="U29:U30"/>
    <mergeCell ref="U5:U6"/>
    <mergeCell ref="R5:R6"/>
    <mergeCell ref="R29:R30"/>
    <mergeCell ref="T5:T6"/>
    <mergeCell ref="T29:T30"/>
    <mergeCell ref="Y5:Z5"/>
    <mergeCell ref="A29:B30"/>
    <mergeCell ref="C29:C30"/>
    <mergeCell ref="D29:D30"/>
    <mergeCell ref="E29:E30"/>
    <mergeCell ref="N29:N30"/>
    <mergeCell ref="A5:B6"/>
    <mergeCell ref="C5:C6"/>
    <mergeCell ref="D5:D6"/>
    <mergeCell ref="E5:E6"/>
    <mergeCell ref="N5:N6"/>
    <mergeCell ref="O29:O30"/>
    <mergeCell ref="P29:P30"/>
    <mergeCell ref="Y29:Z29"/>
    <mergeCell ref="J5:J6"/>
    <mergeCell ref="H5:H6"/>
    <mergeCell ref="A53:B54"/>
    <mergeCell ref="C53:C54"/>
    <mergeCell ref="D53:D54"/>
    <mergeCell ref="E53:E54"/>
    <mergeCell ref="H29:H30"/>
    <mergeCell ref="H53:H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31:W48 V7:W24 Y31:Z34 Y7:Z10 K55:L55 N55:N58 Y36:Z48 Z35 K72:L72 N60:N72 Y12:Z24 Z1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3" id="{1A61DFE3-1E67-4D13-B357-E34EBE34655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2" id="{31336322-E951-4194-919C-3742121B2E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P74"/>
  <sheetViews>
    <sheetView showGridLines="0" topLeftCell="A56" workbookViewId="0">
      <selection activeCell="G21" sqref="G21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2" width="11.140625" customWidth="1"/>
    <col min="13" max="13" width="2.5703125" customWidth="1"/>
    <col min="14" max="23" width="10.140625" customWidth="1"/>
    <col min="24" max="24" width="2.5703125" customWidth="1"/>
    <col min="25" max="25" width="11.140625" customWidth="1"/>
    <col min="29" max="30" width="9.28515625" customWidth="1"/>
    <col min="31" max="31" width="1.85546875" customWidth="1"/>
    <col min="35" max="35" width="11.5703125" customWidth="1"/>
  </cols>
  <sheetData>
    <row r="1" spans="1:26" x14ac:dyDescent="0.25">
      <c r="A1" s="1" t="s">
        <v>58</v>
      </c>
    </row>
    <row r="2" spans="1:26" x14ac:dyDescent="0.25">
      <c r="A2" s="1"/>
    </row>
    <row r="3" spans="1:26" x14ac:dyDescent="0.25">
      <c r="A3" s="1" t="s">
        <v>21</v>
      </c>
      <c r="N3" s="1" t="s">
        <v>23</v>
      </c>
      <c r="Y3" s="1" t="str">
        <f>'6'!Y3</f>
        <v>VARIAÇÃO (JAN-SET)</v>
      </c>
    </row>
    <row r="4" spans="1:26" ht="15.75" thickBot="1" x14ac:dyDescent="0.3"/>
    <row r="5" spans="1:26" ht="24" customHeight="1" x14ac:dyDescent="0.25">
      <c r="A5" s="479" t="s">
        <v>46</v>
      </c>
      <c r="B5" s="490"/>
      <c r="C5" s="481">
        <v>2016</v>
      </c>
      <c r="D5" s="460">
        <v>2017</v>
      </c>
      <c r="E5" s="460">
        <v>2018</v>
      </c>
      <c r="F5" s="460">
        <v>2019</v>
      </c>
      <c r="G5" s="460">
        <v>2020</v>
      </c>
      <c r="H5" s="460">
        <v>2021</v>
      </c>
      <c r="I5" s="460">
        <v>2022</v>
      </c>
      <c r="J5" s="486">
        <v>2023</v>
      </c>
      <c r="K5" s="466" t="s">
        <v>92</v>
      </c>
      <c r="L5" s="467"/>
      <c r="N5" s="458">
        <v>2016</v>
      </c>
      <c r="O5" s="460">
        <v>2017</v>
      </c>
      <c r="P5" s="460">
        <v>2018</v>
      </c>
      <c r="Q5" s="460">
        <v>2019</v>
      </c>
      <c r="R5" s="460">
        <v>2020</v>
      </c>
      <c r="S5" s="460">
        <v>2021</v>
      </c>
      <c r="T5" s="460">
        <v>2022</v>
      </c>
      <c r="U5" s="486">
        <v>2023</v>
      </c>
      <c r="V5" s="466" t="str">
        <f>K5</f>
        <v>janeiro - setembro</v>
      </c>
      <c r="W5" s="467"/>
      <c r="Y5" s="469" t="s">
        <v>86</v>
      </c>
      <c r="Z5" s="470"/>
    </row>
    <row r="6" spans="1:26" ht="20.25" customHeight="1" thickBot="1" x14ac:dyDescent="0.3">
      <c r="A6" s="491"/>
      <c r="B6" s="492"/>
      <c r="C6" s="493"/>
      <c r="D6" s="468"/>
      <c r="E6" s="468"/>
      <c r="F6" s="468"/>
      <c r="G6" s="468"/>
      <c r="H6" s="461"/>
      <c r="I6" s="461"/>
      <c r="J6" s="487"/>
      <c r="K6" s="166">
        <v>2023</v>
      </c>
      <c r="L6" s="168">
        <v>2024</v>
      </c>
      <c r="N6" s="485"/>
      <c r="O6" s="468"/>
      <c r="P6" s="468"/>
      <c r="Q6" s="468"/>
      <c r="R6" s="468"/>
      <c r="S6" s="468"/>
      <c r="T6" s="468"/>
      <c r="U6" s="488"/>
      <c r="V6" s="166">
        <v>2023</v>
      </c>
      <c r="W6" s="168">
        <v>2024</v>
      </c>
      <c r="Y6" s="91" t="s">
        <v>0</v>
      </c>
      <c r="Z6" s="75" t="s">
        <v>37</v>
      </c>
    </row>
    <row r="7" spans="1:26" ht="20.100000000000001" customHeight="1" thickBot="1" x14ac:dyDescent="0.3">
      <c r="A7" s="3" t="s">
        <v>2</v>
      </c>
      <c r="B7" s="4"/>
      <c r="C7" s="8">
        <f t="shared" ref="C7:J7" si="0">SUM(C8:C20)</f>
        <v>25537692</v>
      </c>
      <c r="D7" s="9">
        <f t="shared" si="0"/>
        <v>27705328</v>
      </c>
      <c r="E7" s="9">
        <f t="shared" si="0"/>
        <v>29031670</v>
      </c>
      <c r="F7" s="9">
        <f t="shared" si="0"/>
        <v>33762788</v>
      </c>
      <c r="G7" s="9">
        <f t="shared" si="0"/>
        <v>17865065</v>
      </c>
      <c r="H7" s="9">
        <f t="shared" si="0"/>
        <v>17612451</v>
      </c>
      <c r="I7" s="9">
        <f t="shared" si="0"/>
        <v>27163985.951999992</v>
      </c>
      <c r="J7" s="110">
        <f t="shared" si="0"/>
        <v>28062150.256000012</v>
      </c>
      <c r="K7" s="180">
        <f t="shared" ref="K7:L7" si="1">SUM(K8:K20)</f>
        <v>20685557.904999997</v>
      </c>
      <c r="L7" s="179">
        <f t="shared" si="1"/>
        <v>26968215.410000008</v>
      </c>
      <c r="N7" s="64">
        <f>C7/C24</f>
        <v>0.34702816082287186</v>
      </c>
      <c r="O7" s="16">
        <f>D7/D24</f>
        <v>0.34541445085493772</v>
      </c>
      <c r="P7" s="16">
        <f>E7/E24</f>
        <v>0.35678891536952334</v>
      </c>
      <c r="Q7" s="16">
        <f>F7/F24</f>
        <v>0.37852559034829586</v>
      </c>
      <c r="R7" s="16">
        <f>G7/G24</f>
        <v>0.36209830593739745</v>
      </c>
      <c r="S7" s="16">
        <f t="shared" ref="S7:T7" si="2">H7/H24</f>
        <v>0.38434749343634128</v>
      </c>
      <c r="T7" s="16">
        <f t="shared" si="2"/>
        <v>0.35404855390202111</v>
      </c>
      <c r="U7" s="17">
        <f>J7/J24</f>
        <v>0.35045952571828903</v>
      </c>
      <c r="V7" s="7">
        <f>K7/K24</f>
        <v>0.34945197776050257</v>
      </c>
      <c r="W7" s="17">
        <f>L7/L24</f>
        <v>0.37266999907155124</v>
      </c>
      <c r="Y7" s="102">
        <f>(L7-K7)/K7</f>
        <v>0.303721926856099</v>
      </c>
      <c r="Z7" s="101">
        <f>(W7-V7)*100</f>
        <v>2.3218021311048664</v>
      </c>
    </row>
    <row r="8" spans="1:26" ht="20.100000000000001" customHeight="1" x14ac:dyDescent="0.25">
      <c r="A8" s="24"/>
      <c r="B8" t="s">
        <v>10</v>
      </c>
      <c r="C8" s="10">
        <v>4702002</v>
      </c>
      <c r="D8" s="35">
        <v>5732995</v>
      </c>
      <c r="E8" s="35">
        <v>5593310</v>
      </c>
      <c r="F8" s="35">
        <v>6042469</v>
      </c>
      <c r="G8" s="35">
        <v>3393434</v>
      </c>
      <c r="H8" s="35">
        <v>3466822</v>
      </c>
      <c r="I8" s="35">
        <v>5057789.5339999991</v>
      </c>
      <c r="J8" s="12">
        <v>5312280.2300000023</v>
      </c>
      <c r="K8" s="10">
        <v>3897454.0079999981</v>
      </c>
      <c r="L8" s="161">
        <v>5217667.9550000029</v>
      </c>
      <c r="N8" s="96">
        <f>C8/$C$7</f>
        <v>0.18412008414855971</v>
      </c>
      <c r="O8" s="18">
        <f>D8/$D$7</f>
        <v>0.2069275267197703</v>
      </c>
      <c r="P8" s="18">
        <f t="shared" ref="P8:P20" si="3">E8/$E$7</f>
        <v>0.19266235803865228</v>
      </c>
      <c r="Q8" s="37">
        <f>F8/$F$7</f>
        <v>0.17896830676423997</v>
      </c>
      <c r="R8" s="37">
        <f>G8/$G$7</f>
        <v>0.18994803545355138</v>
      </c>
      <c r="S8" s="37">
        <f>H8/$H$7</f>
        <v>0.1968392701277068</v>
      </c>
      <c r="T8" s="37">
        <f>I8/$I$7</f>
        <v>0.18619467492500347</v>
      </c>
      <c r="U8" s="19">
        <f>J8/$J$7</f>
        <v>0.18930410469397924</v>
      </c>
      <c r="V8" s="37">
        <f>K8/$K$7</f>
        <v>0.18841425626030261</v>
      </c>
      <c r="W8" s="19">
        <f>L8/$L$7</f>
        <v>0.19347472109946343</v>
      </c>
      <c r="Y8" s="103">
        <f t="shared" ref="Y8:Y24" si="4">(L8-K8)/K8</f>
        <v>0.33873753078037744</v>
      </c>
      <c r="Z8" s="104">
        <f t="shared" ref="Z8:Z24" si="5">(W8-V8)*100</f>
        <v>0.50604648391608109</v>
      </c>
    </row>
    <row r="9" spans="1:26" ht="20.100000000000001" customHeight="1" x14ac:dyDescent="0.25">
      <c r="A9" s="24"/>
      <c r="B9" t="s">
        <v>17</v>
      </c>
      <c r="C9" s="10">
        <v>364939</v>
      </c>
      <c r="D9" s="35">
        <v>476985</v>
      </c>
      <c r="E9" s="35">
        <v>302334</v>
      </c>
      <c r="F9" s="35">
        <v>272418</v>
      </c>
      <c r="G9" s="35">
        <v>154593</v>
      </c>
      <c r="H9" s="35">
        <v>156955</v>
      </c>
      <c r="I9" s="35">
        <v>251798.00600000002</v>
      </c>
      <c r="J9" s="12">
        <v>237690.807</v>
      </c>
      <c r="K9" s="10">
        <v>188750.30200000005</v>
      </c>
      <c r="L9" s="161">
        <v>150973.68799999999</v>
      </c>
      <c r="N9" s="96">
        <f t="shared" ref="N9:N20" si="6">C9/$C$7</f>
        <v>1.4290210720686897E-2</v>
      </c>
      <c r="O9" s="18">
        <f t="shared" ref="O9:O20" si="7">D9/$D$7</f>
        <v>1.7216363581763046E-2</v>
      </c>
      <c r="P9" s="18">
        <f t="shared" si="3"/>
        <v>1.0413937606758412E-2</v>
      </c>
      <c r="Q9" s="37">
        <f t="shared" ref="Q9:Q20" si="8">F9/$F$7</f>
        <v>8.0685872268605307E-3</v>
      </c>
      <c r="R9" s="37">
        <f t="shared" ref="R9:R20" si="9">G9/$G$7</f>
        <v>8.6533690193682476E-3</v>
      </c>
      <c r="S9" s="37">
        <f t="shared" ref="S9:S20" si="10">H9/$H$7</f>
        <v>8.9115932813666875E-3</v>
      </c>
      <c r="T9" s="37">
        <f t="shared" ref="T9:T20" si="11">I9/$I$7</f>
        <v>9.2695529457620333E-3</v>
      </c>
      <c r="U9" s="19">
        <f t="shared" ref="U9:U20" si="12">J9/$J$7</f>
        <v>8.4701565928355389E-3</v>
      </c>
      <c r="V9" s="37">
        <f t="shared" ref="V9:V20" si="13">K9/$K$7</f>
        <v>9.1247382771521175E-3</v>
      </c>
      <c r="W9" s="19">
        <f t="shared" ref="W9:W20" si="14">L9/$L$7</f>
        <v>5.5982083243082473E-3</v>
      </c>
      <c r="Y9" s="103">
        <f t="shared" si="4"/>
        <v>-0.2001406810994138</v>
      </c>
      <c r="Z9" s="104">
        <f t="shared" si="5"/>
        <v>-0.35265299528438704</v>
      </c>
    </row>
    <row r="10" spans="1:26" ht="20.100000000000001" customHeight="1" x14ac:dyDescent="0.25">
      <c r="A10" s="24"/>
      <c r="B10" t="s">
        <v>14</v>
      </c>
      <c r="C10" s="10">
        <v>3467330</v>
      </c>
      <c r="D10" s="35">
        <v>4379112</v>
      </c>
      <c r="E10" s="35">
        <v>4100973</v>
      </c>
      <c r="F10" s="35">
        <v>4526694</v>
      </c>
      <c r="G10" s="35">
        <v>2630040</v>
      </c>
      <c r="H10" s="35">
        <v>2888926</v>
      </c>
      <c r="I10" s="35">
        <v>4526796.3759999983</v>
      </c>
      <c r="J10" s="12">
        <v>4763212.8230000036</v>
      </c>
      <c r="K10" s="10">
        <v>3444973.9060000009</v>
      </c>
      <c r="L10" s="161">
        <v>5014513.860000005</v>
      </c>
      <c r="N10" s="96">
        <f t="shared" si="6"/>
        <v>0.13577303696825851</v>
      </c>
      <c r="O10" s="18">
        <f t="shared" si="7"/>
        <v>0.15806028356711749</v>
      </c>
      <c r="P10" s="18">
        <f t="shared" si="3"/>
        <v>0.14125859793804491</v>
      </c>
      <c r="Q10" s="37">
        <f t="shared" si="8"/>
        <v>0.1340734657339317</v>
      </c>
      <c r="R10" s="37">
        <f t="shared" si="9"/>
        <v>0.14721692868175962</v>
      </c>
      <c r="S10" s="37">
        <f t="shared" si="10"/>
        <v>0.16402748260307437</v>
      </c>
      <c r="T10" s="37">
        <f t="shared" si="11"/>
        <v>0.16664698560804203</v>
      </c>
      <c r="U10" s="19">
        <f t="shared" si="12"/>
        <v>0.16973798442197327</v>
      </c>
      <c r="V10" s="37">
        <f t="shared" si="13"/>
        <v>0.1665400528146887</v>
      </c>
      <c r="W10" s="19">
        <f t="shared" si="14"/>
        <v>0.18594162734774758</v>
      </c>
      <c r="Y10" s="103">
        <f t="shared" si="4"/>
        <v>0.45560285703946451</v>
      </c>
      <c r="Z10" s="104">
        <f t="shared" si="5"/>
        <v>1.9401574533058881</v>
      </c>
    </row>
    <row r="11" spans="1:26" ht="20.100000000000001" customHeight="1" x14ac:dyDescent="0.25">
      <c r="A11" s="24"/>
      <c r="B11" t="s">
        <v>8</v>
      </c>
      <c r="C11" s="10">
        <v>39672</v>
      </c>
      <c r="D11" s="35">
        <v>46278</v>
      </c>
      <c r="E11" s="35">
        <v>123104</v>
      </c>
      <c r="F11" s="35">
        <v>114133</v>
      </c>
      <c r="G11" s="35">
        <v>23134</v>
      </c>
      <c r="H11" s="35"/>
      <c r="I11" s="35"/>
      <c r="J11" s="12"/>
      <c r="K11" s="10"/>
      <c r="L11" s="161"/>
      <c r="N11" s="96">
        <f t="shared" si="6"/>
        <v>1.5534684966832554E-3</v>
      </c>
      <c r="O11" s="18">
        <f t="shared" si="7"/>
        <v>1.6703646316694031E-3</v>
      </c>
      <c r="P11" s="18">
        <f t="shared" si="3"/>
        <v>4.2403347792255835E-3</v>
      </c>
      <c r="Q11" s="37">
        <f t="shared" si="8"/>
        <v>3.3804376581696985E-3</v>
      </c>
      <c r="R11" s="37">
        <f t="shared" si="9"/>
        <v>1.2949295174688701E-3</v>
      </c>
      <c r="S11" s="37">
        <f t="shared" si="10"/>
        <v>0</v>
      </c>
      <c r="T11" s="37">
        <f t="shared" si="11"/>
        <v>0</v>
      </c>
      <c r="U11" s="19">
        <f t="shared" si="12"/>
        <v>0</v>
      </c>
      <c r="V11" s="37">
        <f t="shared" si="13"/>
        <v>0</v>
      </c>
      <c r="W11" s="19">
        <f t="shared" si="14"/>
        <v>0</v>
      </c>
      <c r="Y11" s="103"/>
      <c r="Z11" s="104">
        <f t="shared" si="5"/>
        <v>0</v>
      </c>
    </row>
    <row r="12" spans="1:26" ht="20.100000000000001" customHeight="1" x14ac:dyDescent="0.25">
      <c r="A12" s="24"/>
      <c r="B12" t="s">
        <v>15</v>
      </c>
      <c r="C12" s="10">
        <v>21660</v>
      </c>
      <c r="D12" s="35">
        <v>12633</v>
      </c>
      <c r="E12" s="35">
        <v>10045</v>
      </c>
      <c r="F12" s="35">
        <v>19629</v>
      </c>
      <c r="G12" s="35">
        <v>44990</v>
      </c>
      <c r="H12" s="35">
        <v>21465</v>
      </c>
      <c r="I12" s="35">
        <v>25789.166000000001</v>
      </c>
      <c r="J12" s="12">
        <v>24711.987999999998</v>
      </c>
      <c r="K12" s="10">
        <v>17917.583000000006</v>
      </c>
      <c r="L12" s="161">
        <v>12465.009</v>
      </c>
      <c r="N12" s="96">
        <f t="shared" si="6"/>
        <v>8.4815808726959347E-4</v>
      </c>
      <c r="O12" s="18">
        <f t="shared" si="7"/>
        <v>4.5597727628418622E-4</v>
      </c>
      <c r="P12" s="18">
        <f t="shared" si="3"/>
        <v>3.4600145289609587E-4</v>
      </c>
      <c r="Q12" s="37">
        <f t="shared" si="8"/>
        <v>5.8137971307345828E-4</v>
      </c>
      <c r="R12" s="37">
        <f t="shared" si="9"/>
        <v>2.518322771285747E-3</v>
      </c>
      <c r="S12" s="37">
        <f t="shared" si="10"/>
        <v>1.2187400833648878E-3</v>
      </c>
      <c r="T12" s="37">
        <f t="shared" si="11"/>
        <v>9.4938813639392394E-4</v>
      </c>
      <c r="U12" s="19">
        <f t="shared" si="12"/>
        <v>8.8061633818371733E-4</v>
      </c>
      <c r="V12" s="37">
        <f t="shared" si="13"/>
        <v>8.6618804686283408E-4</v>
      </c>
      <c r="W12" s="19">
        <f t="shared" si="14"/>
        <v>4.6221111818091923E-4</v>
      </c>
      <c r="Y12" s="103">
        <f t="shared" si="4"/>
        <v>-0.30431414772851917</v>
      </c>
      <c r="Z12" s="104">
        <f t="shared" si="5"/>
        <v>-4.0397692868191483E-2</v>
      </c>
    </row>
    <row r="13" spans="1:26" ht="20.100000000000001" customHeight="1" x14ac:dyDescent="0.25">
      <c r="A13" s="24"/>
      <c r="B13" t="s">
        <v>13</v>
      </c>
      <c r="C13" s="10">
        <v>20984</v>
      </c>
      <c r="D13" s="35">
        <v>45120</v>
      </c>
      <c r="E13" s="35">
        <v>98963</v>
      </c>
      <c r="F13" s="35">
        <v>77778</v>
      </c>
      <c r="G13" s="35">
        <v>28035</v>
      </c>
      <c r="H13" s="35">
        <v>27309</v>
      </c>
      <c r="I13" s="35">
        <v>44220.853999999992</v>
      </c>
      <c r="J13" s="12">
        <v>48258.298999999985</v>
      </c>
      <c r="K13" s="10">
        <v>35286.845000000001</v>
      </c>
      <c r="L13" s="161">
        <v>62969.696999999978</v>
      </c>
      <c r="N13" s="96">
        <f t="shared" si="6"/>
        <v>8.2168741012304477E-4</v>
      </c>
      <c r="O13" s="18">
        <f t="shared" si="7"/>
        <v>1.6285676170301972E-3</v>
      </c>
      <c r="P13" s="18">
        <f t="shared" si="3"/>
        <v>3.4087946025840058E-3</v>
      </c>
      <c r="Q13" s="37">
        <f t="shared" si="8"/>
        <v>2.3036604678499891E-3</v>
      </c>
      <c r="R13" s="37">
        <f t="shared" si="9"/>
        <v>1.5692638118025319E-3</v>
      </c>
      <c r="S13" s="37">
        <f t="shared" si="10"/>
        <v>1.550550800680723E-3</v>
      </c>
      <c r="T13" s="37">
        <f t="shared" si="11"/>
        <v>1.6279221347758118E-3</v>
      </c>
      <c r="U13" s="19">
        <f t="shared" si="12"/>
        <v>1.7196935573275181E-3</v>
      </c>
      <c r="V13" s="37">
        <f t="shared" si="13"/>
        <v>1.705868662670716E-3</v>
      </c>
      <c r="W13" s="19">
        <f t="shared" si="14"/>
        <v>2.3349597310265611E-3</v>
      </c>
      <c r="Y13" s="103">
        <f t="shared" si="4"/>
        <v>0.78450912797672834</v>
      </c>
      <c r="Z13" s="104">
        <f t="shared" si="5"/>
        <v>6.2909106835584511E-2</v>
      </c>
    </row>
    <row r="14" spans="1:26" ht="20.100000000000001" customHeight="1" x14ac:dyDescent="0.25">
      <c r="A14" s="24"/>
      <c r="B14" t="s">
        <v>16</v>
      </c>
      <c r="C14" s="10">
        <v>2635220</v>
      </c>
      <c r="D14" s="35">
        <v>1598559</v>
      </c>
      <c r="E14" s="35">
        <v>1978945</v>
      </c>
      <c r="F14" s="35">
        <v>2189491</v>
      </c>
      <c r="G14" s="35">
        <v>1189901</v>
      </c>
      <c r="H14" s="35">
        <v>1053028</v>
      </c>
      <c r="I14" s="35">
        <v>1664342.0079999999</v>
      </c>
      <c r="J14" s="12">
        <v>1581668.6020000002</v>
      </c>
      <c r="K14" s="10">
        <v>1188699.8130000003</v>
      </c>
      <c r="L14" s="161">
        <v>1253487.6209999998</v>
      </c>
      <c r="N14" s="96">
        <f t="shared" si="6"/>
        <v>0.10318943465995283</v>
      </c>
      <c r="O14" s="18">
        <f t="shared" si="7"/>
        <v>5.7698613060996787E-2</v>
      </c>
      <c r="P14" s="18">
        <f t="shared" si="3"/>
        <v>6.8165041831902889E-2</v>
      </c>
      <c r="Q14" s="37">
        <f t="shared" si="8"/>
        <v>6.4849235791783547E-2</v>
      </c>
      <c r="R14" s="37">
        <f t="shared" si="9"/>
        <v>6.6604907398881558E-2</v>
      </c>
      <c r="S14" s="37">
        <f t="shared" si="10"/>
        <v>5.9788839157025903E-2</v>
      </c>
      <c r="T14" s="37">
        <f t="shared" si="11"/>
        <v>6.1270168926643109E-2</v>
      </c>
      <c r="U14" s="19">
        <f t="shared" si="12"/>
        <v>5.636305798276528E-2</v>
      </c>
      <c r="V14" s="37">
        <f t="shared" si="13"/>
        <v>5.7465204393287089E-2</v>
      </c>
      <c r="W14" s="19">
        <f t="shared" si="14"/>
        <v>4.6480184244419735E-2</v>
      </c>
      <c r="Y14" s="103">
        <f t="shared" si="4"/>
        <v>5.4503085885485435E-2</v>
      </c>
      <c r="Z14" s="104">
        <f t="shared" si="5"/>
        <v>-1.0985020148867355</v>
      </c>
    </row>
    <row r="15" spans="1:26" ht="20.100000000000001" customHeight="1" x14ac:dyDescent="0.25">
      <c r="A15" s="24"/>
      <c r="B15" t="s">
        <v>83</v>
      </c>
      <c r="C15" s="10">
        <v>116567</v>
      </c>
      <c r="D15" s="35">
        <v>165876</v>
      </c>
      <c r="E15" s="35">
        <v>524149</v>
      </c>
      <c r="F15" s="35">
        <v>593143</v>
      </c>
      <c r="G15" s="35">
        <v>450570</v>
      </c>
      <c r="H15" s="35">
        <v>395064</v>
      </c>
      <c r="I15" s="35">
        <v>522765.14599999995</v>
      </c>
      <c r="J15" s="12">
        <v>559642.62800000003</v>
      </c>
      <c r="K15" s="10">
        <v>407141.16199999989</v>
      </c>
      <c r="L15" s="161">
        <v>563787.66600000032</v>
      </c>
      <c r="N15" s="96">
        <f t="shared" si="6"/>
        <v>4.5645080221031718E-3</v>
      </c>
      <c r="O15" s="18">
        <f t="shared" si="7"/>
        <v>5.9871516410128769E-3</v>
      </c>
      <c r="P15" s="18">
        <f t="shared" si="3"/>
        <v>1.805438681274622E-2</v>
      </c>
      <c r="Q15" s="37">
        <f t="shared" si="8"/>
        <v>1.7567950845765463E-2</v>
      </c>
      <c r="R15" s="37">
        <f t="shared" si="9"/>
        <v>2.5220731074865946E-2</v>
      </c>
      <c r="S15" s="37">
        <f t="shared" si="10"/>
        <v>2.2430949559490612E-2</v>
      </c>
      <c r="T15" s="37">
        <f t="shared" si="11"/>
        <v>1.9244787820305528E-2</v>
      </c>
      <c r="U15" s="19">
        <f t="shared" si="12"/>
        <v>1.9942970260461133E-2</v>
      </c>
      <c r="V15" s="37">
        <f t="shared" si="13"/>
        <v>1.9682387290196703E-2</v>
      </c>
      <c r="W15" s="19">
        <f t="shared" si="14"/>
        <v>2.0905634927216719E-2</v>
      </c>
      <c r="Y15" s="103">
        <f t="shared" si="4"/>
        <v>0.38474740119742662</v>
      </c>
      <c r="Z15" s="104">
        <f t="shared" si="5"/>
        <v>0.12232476370200168</v>
      </c>
    </row>
    <row r="16" spans="1:26" ht="20.100000000000001" customHeight="1" x14ac:dyDescent="0.25">
      <c r="A16" s="24"/>
      <c r="B16" t="s">
        <v>9</v>
      </c>
      <c r="C16" s="10">
        <v>911333</v>
      </c>
      <c r="D16" s="35">
        <v>970213</v>
      </c>
      <c r="E16" s="35">
        <v>1020274</v>
      </c>
      <c r="F16" s="35">
        <v>871643</v>
      </c>
      <c r="G16" s="35">
        <v>283746</v>
      </c>
      <c r="H16" s="35">
        <v>664508</v>
      </c>
      <c r="I16" s="35">
        <v>1205350.0699999989</v>
      </c>
      <c r="J16" s="12">
        <v>996778.49300000025</v>
      </c>
      <c r="K16" s="10">
        <v>774383.54100000008</v>
      </c>
      <c r="L16" s="161">
        <v>751050.25999999989</v>
      </c>
      <c r="N16" s="96">
        <f t="shared" si="6"/>
        <v>3.5685801207094206E-2</v>
      </c>
      <c r="O16" s="18">
        <f t="shared" si="7"/>
        <v>3.5019004286828873E-2</v>
      </c>
      <c r="P16" s="18">
        <f t="shared" si="3"/>
        <v>3.5143482961882661E-2</v>
      </c>
      <c r="Q16" s="37">
        <f t="shared" si="8"/>
        <v>2.581667722464152E-2</v>
      </c>
      <c r="R16" s="37">
        <f t="shared" si="9"/>
        <v>1.5882729785757846E-2</v>
      </c>
      <c r="S16" s="37">
        <f t="shared" si="10"/>
        <v>3.7729444925070341E-2</v>
      </c>
      <c r="T16" s="37">
        <f t="shared" si="11"/>
        <v>4.4373092819658635E-2</v>
      </c>
      <c r="U16" s="19">
        <f t="shared" si="12"/>
        <v>3.5520388990393829E-2</v>
      </c>
      <c r="V16" s="37">
        <f t="shared" si="13"/>
        <v>3.7435951428354777E-2</v>
      </c>
      <c r="W16" s="19">
        <f t="shared" si="14"/>
        <v>2.7849460877619105E-2</v>
      </c>
      <c r="Y16" s="103">
        <f t="shared" si="4"/>
        <v>-3.013142682483768E-2</v>
      </c>
      <c r="Z16" s="104">
        <f t="shared" si="5"/>
        <v>-0.95864905507356724</v>
      </c>
    </row>
    <row r="17" spans="1:26" ht="20.25" customHeight="1" x14ac:dyDescent="0.25">
      <c r="A17" s="24"/>
      <c r="B17" t="s">
        <v>12</v>
      </c>
      <c r="C17" s="10">
        <v>1445066</v>
      </c>
      <c r="D17" s="35">
        <v>1634472</v>
      </c>
      <c r="E17" s="35">
        <v>1559489</v>
      </c>
      <c r="F17" s="35">
        <v>3756785</v>
      </c>
      <c r="G17" s="35">
        <v>2133360</v>
      </c>
      <c r="H17" s="35">
        <v>1951781</v>
      </c>
      <c r="I17" s="35">
        <v>3052531.251999998</v>
      </c>
      <c r="J17" s="12">
        <v>2864016.9899999984</v>
      </c>
      <c r="K17" s="10">
        <v>2138090.8419999997</v>
      </c>
      <c r="L17" s="161">
        <v>2336967.2140000006</v>
      </c>
      <c r="N17" s="96">
        <f t="shared" si="6"/>
        <v>5.6585614706293738E-2</v>
      </c>
      <c r="O17" s="18">
        <f t="shared" si="7"/>
        <v>5.8994861926918891E-2</v>
      </c>
      <c r="P17" s="18">
        <f t="shared" si="3"/>
        <v>5.3716820286259799E-2</v>
      </c>
      <c r="Q17" s="37">
        <f t="shared" si="8"/>
        <v>0.11126998753775903</v>
      </c>
      <c r="R17" s="37">
        <f t="shared" si="9"/>
        <v>0.11941518264836988</v>
      </c>
      <c r="S17" s="37">
        <f t="shared" si="10"/>
        <v>0.11081825011181011</v>
      </c>
      <c r="T17" s="37">
        <f t="shared" si="11"/>
        <v>0.11237420227627715</v>
      </c>
      <c r="U17" s="19">
        <f t="shared" si="12"/>
        <v>0.10205978386804619</v>
      </c>
      <c r="V17" s="37">
        <f t="shared" si="13"/>
        <v>0.10336152652103196</v>
      </c>
      <c r="W17" s="19">
        <f t="shared" si="14"/>
        <v>8.6656353728672628E-2</v>
      </c>
      <c r="Y17" s="103">
        <f t="shared" si="4"/>
        <v>9.3015866348302209E-2</v>
      </c>
      <c r="Z17" s="104">
        <f t="shared" si="5"/>
        <v>-1.6705172792359335</v>
      </c>
    </row>
    <row r="18" spans="1:26" ht="20.100000000000001" customHeight="1" x14ac:dyDescent="0.25">
      <c r="A18" s="24"/>
      <c r="B18" t="s">
        <v>11</v>
      </c>
      <c r="C18" s="10">
        <v>1651293</v>
      </c>
      <c r="D18" s="35">
        <v>1613259</v>
      </c>
      <c r="E18" s="35">
        <v>1717556</v>
      </c>
      <c r="F18" s="35">
        <v>2470653</v>
      </c>
      <c r="G18" s="35">
        <v>1398091</v>
      </c>
      <c r="H18" s="35">
        <v>1289594</v>
      </c>
      <c r="I18" s="35">
        <v>2093001.6630000002</v>
      </c>
      <c r="J18" s="12">
        <v>2291746.1849999996</v>
      </c>
      <c r="K18" s="10">
        <v>1676865.1529999988</v>
      </c>
      <c r="L18" s="161">
        <v>2405463.245000001</v>
      </c>
      <c r="N18" s="96">
        <f t="shared" si="6"/>
        <v>6.4661011652893299E-2</v>
      </c>
      <c r="O18" s="18">
        <f t="shared" si="7"/>
        <v>5.8229196925587742E-2</v>
      </c>
      <c r="P18" s="18">
        <f t="shared" si="3"/>
        <v>5.9161460570473556E-2</v>
      </c>
      <c r="Q18" s="37">
        <f t="shared" si="8"/>
        <v>7.3176806370374395E-2</v>
      </c>
      <c r="R18" s="37">
        <f t="shared" si="9"/>
        <v>7.8258377453426564E-2</v>
      </c>
      <c r="S18" s="37">
        <f t="shared" si="10"/>
        <v>7.3220586958623754E-2</v>
      </c>
      <c r="T18" s="37">
        <f t="shared" si="11"/>
        <v>7.7050609093173225E-2</v>
      </c>
      <c r="U18" s="19">
        <f t="shared" si="12"/>
        <v>8.166680614611839E-2</v>
      </c>
      <c r="V18" s="37">
        <f t="shared" si="13"/>
        <v>8.106453597728086E-2</v>
      </c>
      <c r="W18" s="19">
        <f t="shared" si="14"/>
        <v>8.9196233730320845E-2</v>
      </c>
      <c r="Y18" s="103">
        <f t="shared" si="4"/>
        <v>0.43450010914503323</v>
      </c>
      <c r="Z18" s="104">
        <f t="shared" si="5"/>
        <v>0.81316977530399848</v>
      </c>
    </row>
    <row r="19" spans="1:26" ht="20.100000000000001" customHeight="1" x14ac:dyDescent="0.25">
      <c r="A19" s="24"/>
      <c r="B19" t="s">
        <v>6</v>
      </c>
      <c r="C19" s="10">
        <v>9967668</v>
      </c>
      <c r="D19" s="35">
        <v>10737419</v>
      </c>
      <c r="E19" s="35">
        <v>11617205</v>
      </c>
      <c r="F19" s="35">
        <v>12516191</v>
      </c>
      <c r="G19" s="35">
        <v>6007548</v>
      </c>
      <c r="H19" s="35">
        <v>5589725</v>
      </c>
      <c r="I19" s="35">
        <v>8555338.3740000036</v>
      </c>
      <c r="J19" s="12">
        <v>9209879.5380000081</v>
      </c>
      <c r="K19" s="10">
        <v>6791458.1969999988</v>
      </c>
      <c r="L19" s="161">
        <v>9000871.8449999951</v>
      </c>
      <c r="N19" s="96">
        <f t="shared" si="6"/>
        <v>0.39031201410056948</v>
      </c>
      <c r="O19" s="18">
        <f t="shared" si="7"/>
        <v>0.38755790943893537</v>
      </c>
      <c r="P19" s="18">
        <f t="shared" si="3"/>
        <v>0.40015627760993427</v>
      </c>
      <c r="Q19" s="37">
        <f t="shared" si="8"/>
        <v>0.3707096404479393</v>
      </c>
      <c r="R19" s="37">
        <f t="shared" si="9"/>
        <v>0.33627350362285274</v>
      </c>
      <c r="S19" s="37">
        <f t="shared" si="10"/>
        <v>0.31737348765370588</v>
      </c>
      <c r="T19" s="37">
        <f t="shared" si="11"/>
        <v>0.31495150929313831</v>
      </c>
      <c r="U19" s="19">
        <f t="shared" si="12"/>
        <v>0.32819578877533911</v>
      </c>
      <c r="V19" s="37">
        <f t="shared" si="13"/>
        <v>0.328318831340701</v>
      </c>
      <c r="W19" s="19">
        <f t="shared" si="14"/>
        <v>0.33375852677527956</v>
      </c>
      <c r="Y19" s="103">
        <f t="shared" si="4"/>
        <v>0.32532242471520534</v>
      </c>
      <c r="Z19" s="104">
        <f t="shared" si="5"/>
        <v>0.5439695434578562</v>
      </c>
    </row>
    <row r="20" spans="1:26" ht="20.100000000000001" customHeight="1" thickBot="1" x14ac:dyDescent="0.3">
      <c r="A20" s="24"/>
      <c r="B20" t="s">
        <v>7</v>
      </c>
      <c r="C20" s="32">
        <v>193958</v>
      </c>
      <c r="D20" s="44">
        <v>292407</v>
      </c>
      <c r="E20" s="44">
        <v>385323</v>
      </c>
      <c r="F20" s="35">
        <v>311761</v>
      </c>
      <c r="G20" s="35">
        <v>127623</v>
      </c>
      <c r="H20" s="35">
        <v>107274</v>
      </c>
      <c r="I20" s="35">
        <v>164263.50300000003</v>
      </c>
      <c r="J20" s="12">
        <v>172263.67300000004</v>
      </c>
      <c r="K20" s="10">
        <v>124536.553</v>
      </c>
      <c r="L20" s="161">
        <v>197997.35</v>
      </c>
      <c r="N20" s="96">
        <f t="shared" si="6"/>
        <v>7.5949698195122723E-3</v>
      </c>
      <c r="O20" s="18">
        <f t="shared" si="7"/>
        <v>1.0554179326084859E-2</v>
      </c>
      <c r="P20" s="18">
        <f t="shared" si="3"/>
        <v>1.3272505508639358E-2</v>
      </c>
      <c r="Q20" s="37">
        <f t="shared" si="8"/>
        <v>9.2338642176114129E-3</v>
      </c>
      <c r="R20" s="37">
        <f t="shared" si="9"/>
        <v>7.1437187606090431E-3</v>
      </c>
      <c r="S20" s="37">
        <f t="shared" si="10"/>
        <v>6.0908047380798958E-3</v>
      </c>
      <c r="T20" s="37">
        <f t="shared" si="11"/>
        <v>6.0471060208270302E-3</v>
      </c>
      <c r="U20" s="19">
        <f t="shared" si="12"/>
        <v>6.1386483725767976E-3</v>
      </c>
      <c r="V20" s="37">
        <f t="shared" si="13"/>
        <v>6.0204589874705639E-3</v>
      </c>
      <c r="W20" s="19">
        <f t="shared" si="14"/>
        <v>7.3418780957445621E-3</v>
      </c>
      <c r="Y20" s="105">
        <f t="shared" si="4"/>
        <v>0.58987337637328063</v>
      </c>
      <c r="Z20" s="106">
        <f t="shared" si="5"/>
        <v>0.13214191082739982</v>
      </c>
    </row>
    <row r="21" spans="1:26" ht="20.100000000000001" customHeight="1" thickBot="1" x14ac:dyDescent="0.3">
      <c r="A21" s="5" t="s">
        <v>45</v>
      </c>
      <c r="B21" s="6"/>
      <c r="C21" s="13">
        <f t="shared" ref="C21:I21" si="15">C22+C23</f>
        <v>48051990</v>
      </c>
      <c r="D21" s="36">
        <f t="shared" si="15"/>
        <v>52503615</v>
      </c>
      <c r="E21" s="36">
        <f t="shared" si="15"/>
        <v>52337646</v>
      </c>
      <c r="F21" s="36">
        <f t="shared" si="15"/>
        <v>55432735</v>
      </c>
      <c r="G21" s="36">
        <f t="shared" si="15"/>
        <v>31472545</v>
      </c>
      <c r="H21" s="36">
        <f t="shared" si="15"/>
        <v>28211839</v>
      </c>
      <c r="I21" s="36">
        <f t="shared" si="15"/>
        <v>49559914.351000004</v>
      </c>
      <c r="J21" s="15">
        <f t="shared" ref="J21:L21" si="16">J22+J23</f>
        <v>52010292.342000015</v>
      </c>
      <c r="K21" s="13">
        <f t="shared" si="16"/>
        <v>38508721.199000023</v>
      </c>
      <c r="L21" s="160">
        <f t="shared" si="16"/>
        <v>45396652.911000013</v>
      </c>
      <c r="N21" s="20">
        <f>C21/C24</f>
        <v>0.65297183917712809</v>
      </c>
      <c r="O21" s="21">
        <f>D21/D24</f>
        <v>0.65458554914506228</v>
      </c>
      <c r="P21" s="21">
        <f>E21/E24</f>
        <v>0.64321108463047671</v>
      </c>
      <c r="Q21" s="21">
        <f>F21/F24</f>
        <v>0.6214744096517042</v>
      </c>
      <c r="R21" s="21">
        <f>G21/G24</f>
        <v>0.63790169406260255</v>
      </c>
      <c r="S21" s="21">
        <f t="shared" ref="S21:T21" si="17">H21/H24</f>
        <v>0.61565250656365866</v>
      </c>
      <c r="T21" s="21">
        <f t="shared" si="17"/>
        <v>0.64595144609797872</v>
      </c>
      <c r="U21" s="22">
        <f>J21/J24</f>
        <v>0.64954047428171102</v>
      </c>
      <c r="V21" s="27">
        <f>K21/K24</f>
        <v>0.65054802223949748</v>
      </c>
      <c r="W21" s="22">
        <f>L21/L24</f>
        <v>0.62733000092844871</v>
      </c>
      <c r="Y21" s="64">
        <f t="shared" si="4"/>
        <v>0.17886679945577763</v>
      </c>
      <c r="Z21" s="101">
        <f t="shared" si="5"/>
        <v>-2.3218021311048775</v>
      </c>
    </row>
    <row r="22" spans="1:26" ht="20.100000000000001" customHeight="1" x14ac:dyDescent="0.25">
      <c r="A22" s="24"/>
      <c r="B22" t="s">
        <v>4</v>
      </c>
      <c r="C22" s="10">
        <v>360548</v>
      </c>
      <c r="D22" s="35">
        <v>232948</v>
      </c>
      <c r="E22" s="35">
        <v>124838</v>
      </c>
      <c r="F22" s="35">
        <v>118506</v>
      </c>
      <c r="G22" s="35">
        <v>127810</v>
      </c>
      <c r="H22" s="35">
        <v>234106</v>
      </c>
      <c r="I22" s="35">
        <v>360961.38199999993</v>
      </c>
      <c r="J22" s="12">
        <v>406978.21</v>
      </c>
      <c r="K22" s="10">
        <v>306303.8550000001</v>
      </c>
      <c r="L22" s="161">
        <v>366400.08200000011</v>
      </c>
      <c r="N22" s="96">
        <f>C22/C24</f>
        <v>4.8994368531175333E-3</v>
      </c>
      <c r="O22" s="37">
        <f>D22/D24</f>
        <v>2.9042646778177838E-3</v>
      </c>
      <c r="P22" s="37">
        <f>E22/E24</f>
        <v>1.5342146909530369E-3</v>
      </c>
      <c r="Q22" s="37">
        <f>F22/F21</f>
        <v>2.1378342598466411E-3</v>
      </c>
      <c r="R22" s="37">
        <f>G22/G21</f>
        <v>4.0609998333468109E-3</v>
      </c>
      <c r="S22" s="37">
        <f>H22/H21</f>
        <v>8.2981474550453804E-3</v>
      </c>
      <c r="T22" s="37">
        <f>I22/I21</f>
        <v>7.2833334505695438E-3</v>
      </c>
      <c r="U22" s="19">
        <f>J22/J24</f>
        <v>5.0826251428748746E-3</v>
      </c>
      <c r="V22" s="37">
        <f>K22/K24</f>
        <v>5.1745516566194961E-3</v>
      </c>
      <c r="W22" s="19">
        <f>L22/L24</f>
        <v>5.0632315169109781E-3</v>
      </c>
      <c r="Y22" s="107">
        <f t="shared" si="4"/>
        <v>0.19619807592692556</v>
      </c>
      <c r="Z22" s="108">
        <f t="shared" si="5"/>
        <v>-1.1132013970851801E-2</v>
      </c>
    </row>
    <row r="23" spans="1:26" ht="20.100000000000001" customHeight="1" thickBot="1" x14ac:dyDescent="0.3">
      <c r="A23" s="24"/>
      <c r="B23" t="s">
        <v>3</v>
      </c>
      <c r="C23" s="32">
        <v>47691442</v>
      </c>
      <c r="D23" s="35">
        <v>52270667</v>
      </c>
      <c r="E23" s="35">
        <v>52212808</v>
      </c>
      <c r="F23" s="35">
        <v>55314229</v>
      </c>
      <c r="G23" s="35">
        <v>31344735</v>
      </c>
      <c r="H23" s="35">
        <v>27977733</v>
      </c>
      <c r="I23" s="35">
        <v>49198952.969000004</v>
      </c>
      <c r="J23" s="43">
        <v>51603314.132000014</v>
      </c>
      <c r="K23" s="10">
        <v>38202417.344000027</v>
      </c>
      <c r="L23" s="161">
        <v>45030252.829000011</v>
      </c>
      <c r="N23" s="96">
        <f>C23/C24</f>
        <v>0.64807240232401053</v>
      </c>
      <c r="O23" s="37">
        <f>D23/D24</f>
        <v>0.65168128446724449</v>
      </c>
      <c r="P23" s="37">
        <f>E23/E24</f>
        <v>0.64167686993952366</v>
      </c>
      <c r="Q23" s="37">
        <f>F23/F21</f>
        <v>0.99786216574015341</v>
      </c>
      <c r="R23" s="37">
        <f>G23/G21</f>
        <v>0.99593900016665315</v>
      </c>
      <c r="S23" s="37">
        <f>H23/H21</f>
        <v>0.99170185254495458</v>
      </c>
      <c r="T23" s="37">
        <f>I23/I21</f>
        <v>0.99271666654943047</v>
      </c>
      <c r="U23" s="94">
        <f>J23/J24</f>
        <v>0.64445784913883619</v>
      </c>
      <c r="V23" s="178">
        <f>K23/K24</f>
        <v>0.64537347058287808</v>
      </c>
      <c r="W23" s="94">
        <f>L23/L24</f>
        <v>0.62226676941153769</v>
      </c>
      <c r="Y23" s="109">
        <f t="shared" si="4"/>
        <v>0.1787278386997766</v>
      </c>
      <c r="Z23" s="106">
        <f t="shared" si="5"/>
        <v>-2.3106701171340394</v>
      </c>
    </row>
    <row r="24" spans="1:26" ht="20.100000000000001" customHeight="1" thickBot="1" x14ac:dyDescent="0.3">
      <c r="A24" s="74" t="s">
        <v>5</v>
      </c>
      <c r="B24" s="100"/>
      <c r="C24" s="83">
        <f t="shared" ref="C24:I24" si="18">C7+C21</f>
        <v>73589682</v>
      </c>
      <c r="D24" s="84">
        <f t="shared" si="18"/>
        <v>80208943</v>
      </c>
      <c r="E24" s="84">
        <f t="shared" si="18"/>
        <v>81369316</v>
      </c>
      <c r="F24" s="84">
        <f t="shared" si="18"/>
        <v>89195523</v>
      </c>
      <c r="G24" s="84">
        <f t="shared" si="18"/>
        <v>49337610</v>
      </c>
      <c r="H24" s="84">
        <f t="shared" si="18"/>
        <v>45824290</v>
      </c>
      <c r="I24" s="84">
        <f t="shared" si="18"/>
        <v>76723900.303000003</v>
      </c>
      <c r="J24" s="167">
        <f t="shared" ref="J24:L24" si="19">J7+J21</f>
        <v>80072442.59800002</v>
      </c>
      <c r="K24" s="170">
        <f t="shared" si="19"/>
        <v>59194279.104000017</v>
      </c>
      <c r="L24" s="169">
        <f t="shared" si="19"/>
        <v>72364868.321000025</v>
      </c>
      <c r="N24" s="89">
        <f t="shared" ref="N24:T24" si="20">N7+N21</f>
        <v>1</v>
      </c>
      <c r="O24" s="85">
        <f t="shared" si="20"/>
        <v>1</v>
      </c>
      <c r="P24" s="85">
        <f t="shared" si="20"/>
        <v>1</v>
      </c>
      <c r="Q24" s="85">
        <f t="shared" si="20"/>
        <v>1</v>
      </c>
      <c r="R24" s="85">
        <f t="shared" si="20"/>
        <v>1</v>
      </c>
      <c r="S24" s="85">
        <f t="shared" si="20"/>
        <v>1</v>
      </c>
      <c r="T24" s="85">
        <f t="shared" si="20"/>
        <v>0.99999999999999978</v>
      </c>
      <c r="U24" s="174">
        <f t="shared" ref="U24:W24" si="21">U7+U21</f>
        <v>1</v>
      </c>
      <c r="V24" s="181">
        <f t="shared" si="21"/>
        <v>1</v>
      </c>
      <c r="W24" s="85">
        <f t="shared" si="21"/>
        <v>1</v>
      </c>
      <c r="Y24" s="93">
        <f t="shared" si="4"/>
        <v>0.2224976706593596</v>
      </c>
      <c r="Z24" s="86">
        <f t="shared" si="5"/>
        <v>0</v>
      </c>
    </row>
    <row r="27" spans="1:26" x14ac:dyDescent="0.25">
      <c r="A27" s="1" t="s">
        <v>22</v>
      </c>
      <c r="N27" s="1" t="s">
        <v>24</v>
      </c>
      <c r="Y27" s="1" t="str">
        <f>Y3</f>
        <v>VARIAÇÃO (JAN-SET)</v>
      </c>
    </row>
    <row r="28" spans="1:26" ht="15" customHeight="1" thickBot="1" x14ac:dyDescent="0.3"/>
    <row r="29" spans="1:26" ht="24" customHeight="1" x14ac:dyDescent="0.25">
      <c r="A29" s="479" t="s">
        <v>36</v>
      </c>
      <c r="B29" s="490"/>
      <c r="C29" s="481">
        <v>2016</v>
      </c>
      <c r="D29" s="460">
        <v>2017</v>
      </c>
      <c r="E29" s="460">
        <v>2018</v>
      </c>
      <c r="F29" s="460">
        <v>2019</v>
      </c>
      <c r="G29" s="460">
        <v>2020</v>
      </c>
      <c r="H29" s="460">
        <v>2021</v>
      </c>
      <c r="I29" s="460">
        <v>2022</v>
      </c>
      <c r="J29" s="486">
        <v>2023</v>
      </c>
      <c r="K29" s="466" t="str">
        <f>K5</f>
        <v>janeiro - setembro</v>
      </c>
      <c r="L29" s="467"/>
      <c r="N29" s="458">
        <v>2016</v>
      </c>
      <c r="O29" s="460">
        <v>2017</v>
      </c>
      <c r="P29" s="460">
        <v>2018</v>
      </c>
      <c r="Q29" s="460">
        <v>2019</v>
      </c>
      <c r="R29" s="460">
        <v>2020</v>
      </c>
      <c r="S29" s="460">
        <v>2021</v>
      </c>
      <c r="T29" s="460">
        <v>2022</v>
      </c>
      <c r="U29" s="486">
        <v>2023</v>
      </c>
      <c r="V29" s="466" t="str">
        <f>K5</f>
        <v>janeiro - setembro</v>
      </c>
      <c r="W29" s="467"/>
      <c r="Y29" s="469" t="s">
        <v>86</v>
      </c>
      <c r="Z29" s="470"/>
    </row>
    <row r="30" spans="1:26" ht="20.25" customHeight="1" thickBot="1" x14ac:dyDescent="0.3">
      <c r="A30" s="491"/>
      <c r="B30" s="492"/>
      <c r="C30" s="493"/>
      <c r="D30" s="468"/>
      <c r="E30" s="468"/>
      <c r="F30" s="468"/>
      <c r="G30" s="468"/>
      <c r="H30" s="461"/>
      <c r="I30" s="461"/>
      <c r="J30" s="487"/>
      <c r="K30" s="166">
        <v>2022</v>
      </c>
      <c r="L30" s="168">
        <v>2023</v>
      </c>
      <c r="N30" s="485"/>
      <c r="O30" s="468"/>
      <c r="P30" s="468"/>
      <c r="Q30" s="468"/>
      <c r="R30" s="468"/>
      <c r="S30" s="468"/>
      <c r="T30" s="468"/>
      <c r="U30" s="488"/>
      <c r="V30" s="166">
        <v>2023</v>
      </c>
      <c r="W30" s="168">
        <v>2024</v>
      </c>
      <c r="Y30" s="91" t="s">
        <v>1</v>
      </c>
      <c r="Z30" s="75" t="s">
        <v>37</v>
      </c>
    </row>
    <row r="31" spans="1:26" ht="20.100000000000001" customHeight="1" thickBot="1" x14ac:dyDescent="0.3">
      <c r="A31" s="3" t="s">
        <v>2</v>
      </c>
      <c r="B31" s="4"/>
      <c r="C31" s="8">
        <f t="shared" ref="C31:J31" si="22">SUM(C32:C44)</f>
        <v>251533440</v>
      </c>
      <c r="D31" s="9">
        <f t="shared" si="22"/>
        <v>288451381</v>
      </c>
      <c r="E31" s="9">
        <f t="shared" si="22"/>
        <v>313935902</v>
      </c>
      <c r="F31" s="9">
        <f t="shared" si="22"/>
        <v>351270523</v>
      </c>
      <c r="G31" s="9">
        <f t="shared" si="22"/>
        <v>187039707</v>
      </c>
      <c r="H31" s="9">
        <f t="shared" si="22"/>
        <v>187635137</v>
      </c>
      <c r="I31" s="9">
        <f t="shared" si="22"/>
        <v>307927915.57000005</v>
      </c>
      <c r="J31" s="110">
        <f t="shared" si="22"/>
        <v>339244144.7719999</v>
      </c>
      <c r="K31" s="180">
        <f t="shared" ref="K31:L31" si="23">SUM(K32:K44)</f>
        <v>247945399.17699987</v>
      </c>
      <c r="L31" s="179">
        <f t="shared" si="23"/>
        <v>365863670.20399994</v>
      </c>
      <c r="N31" s="64">
        <f t="shared" ref="N31:T31" si="24">C31/C48</f>
        <v>0.54553688503952369</v>
      </c>
      <c r="O31" s="16">
        <f t="shared" si="24"/>
        <v>0.55703591779368744</v>
      </c>
      <c r="P31" s="16">
        <f t="shared" si="24"/>
        <v>0.58498826793826098</v>
      </c>
      <c r="Q31" s="16">
        <f t="shared" si="24"/>
        <v>0.59688823410284986</v>
      </c>
      <c r="R31" s="16">
        <f t="shared" si="24"/>
        <v>0.58181254132927762</v>
      </c>
      <c r="S31" s="16">
        <f t="shared" si="24"/>
        <v>0.60589354401210749</v>
      </c>
      <c r="T31" s="16">
        <f t="shared" si="24"/>
        <v>0.57568069356175289</v>
      </c>
      <c r="U31" s="17">
        <f>J31/J48</f>
        <v>0.58703414373904095</v>
      </c>
      <c r="V31" s="7">
        <f>K31/K48</f>
        <v>0.58440731502004817</v>
      </c>
      <c r="W31" s="17">
        <f>L31/L48</f>
        <v>0.63026715883570072</v>
      </c>
      <c r="Y31" s="102">
        <f>(L31-K31)/K31</f>
        <v>0.47558160554058998</v>
      </c>
      <c r="Z31" s="101">
        <f>(W31-V31)*100</f>
        <v>4.5859843815652557</v>
      </c>
    </row>
    <row r="32" spans="1:26" ht="20.100000000000001" customHeight="1" x14ac:dyDescent="0.25">
      <c r="A32" s="24"/>
      <c r="B32" t="s">
        <v>10</v>
      </c>
      <c r="C32" s="10">
        <v>39218341</v>
      </c>
      <c r="D32" s="35">
        <v>48114799</v>
      </c>
      <c r="E32" s="35">
        <v>49046966</v>
      </c>
      <c r="F32" s="35">
        <v>53546141</v>
      </c>
      <c r="G32" s="35">
        <v>29556331</v>
      </c>
      <c r="H32" s="35">
        <v>30198890</v>
      </c>
      <c r="I32" s="35">
        <v>48152920.022000022</v>
      </c>
      <c r="J32" s="12">
        <v>55860079.155000001</v>
      </c>
      <c r="K32" s="10">
        <v>40637942.045999981</v>
      </c>
      <c r="L32" s="161">
        <v>62367147.827000044</v>
      </c>
      <c r="N32" s="96">
        <f>C32/$C$31</f>
        <v>0.15591700650219709</v>
      </c>
      <c r="O32" s="18">
        <f>D32/$D$31</f>
        <v>0.16680384345256438</v>
      </c>
      <c r="P32" s="18">
        <f>E32/$E$31</f>
        <v>0.15623242097362919</v>
      </c>
      <c r="Q32" s="18">
        <f>F32/$F$31</f>
        <v>0.15243562295718163</v>
      </c>
      <c r="R32" s="18">
        <f>G32/$G$31</f>
        <v>0.15802169215331374</v>
      </c>
      <c r="S32" s="18">
        <f>H32/$H$31</f>
        <v>0.16094474885053112</v>
      </c>
      <c r="T32" s="37">
        <f>I32/$I$31</f>
        <v>0.15637724800905103</v>
      </c>
      <c r="U32" s="19">
        <f>J32/$J$31</f>
        <v>0.1646604076027387</v>
      </c>
      <c r="V32" s="37">
        <f>K32/$K$31</f>
        <v>0.16389875424544548</v>
      </c>
      <c r="W32" s="19">
        <f>L32/$L$31</f>
        <v>0.17046553923275598</v>
      </c>
      <c r="Y32" s="103">
        <f t="shared" ref="Y32:Y48" si="25">(L32-K32)/K32</f>
        <v>0.53470241569821031</v>
      </c>
      <c r="Z32" s="104">
        <f t="shared" ref="Z32:Z48" si="26">(W32-V32)*100</f>
        <v>0.65667849873105033</v>
      </c>
    </row>
    <row r="33" spans="1:26" ht="20.100000000000001" customHeight="1" x14ac:dyDescent="0.25">
      <c r="A33" s="24"/>
      <c r="B33" t="s">
        <v>17</v>
      </c>
      <c r="C33" s="10">
        <v>1924359</v>
      </c>
      <c r="D33" s="35">
        <v>2915898</v>
      </c>
      <c r="E33" s="35">
        <v>1715135</v>
      </c>
      <c r="F33" s="35">
        <v>1891261</v>
      </c>
      <c r="G33" s="35">
        <v>999405</v>
      </c>
      <c r="H33" s="35">
        <v>873317</v>
      </c>
      <c r="I33" s="35">
        <v>1443016.7610000002</v>
      </c>
      <c r="J33" s="12">
        <v>1593877.3380000007</v>
      </c>
      <c r="K33" s="10">
        <v>1185423.5860000004</v>
      </c>
      <c r="L33" s="161">
        <v>1449788.5309999997</v>
      </c>
      <c r="N33" s="96">
        <f t="shared" ref="N33:N44" si="27">C33/$C$31</f>
        <v>7.6505096101735018E-3</v>
      </c>
      <c r="O33" s="18">
        <f t="shared" ref="O33:O44" si="28">D33/$D$31</f>
        <v>1.010880235653994E-2</v>
      </c>
      <c r="P33" s="18">
        <f t="shared" ref="P33:P44" si="29">E33/$E$31</f>
        <v>5.4633286255995018E-3</v>
      </c>
      <c r="Q33" s="18">
        <f t="shared" ref="Q33:Q44" si="30">F33/$F$31</f>
        <v>5.3840583714449622E-3</v>
      </c>
      <c r="R33" s="18">
        <f t="shared" ref="R33:R44" si="31">G33/$G$31</f>
        <v>5.3432771898001318E-3</v>
      </c>
      <c r="S33" s="18">
        <f t="shared" ref="S33:S44" si="32">H33/$H$31</f>
        <v>4.6543361438748012E-3</v>
      </c>
      <c r="T33" s="37">
        <f t="shared" ref="T33:T44" si="33">I33/$I$31</f>
        <v>4.6862161175899126E-3</v>
      </c>
      <c r="U33" s="19">
        <f t="shared" ref="U33:U44" si="34">J33/$J$31</f>
        <v>4.6983193742996445E-3</v>
      </c>
      <c r="V33" s="37">
        <f t="shared" ref="V33:V44" si="35">K33/$K$31</f>
        <v>4.7809864185209845E-3</v>
      </c>
      <c r="W33" s="19">
        <f t="shared" ref="W33:W44" si="36">L33/$L$31</f>
        <v>3.9626468793461239E-3</v>
      </c>
      <c r="Y33" s="103">
        <f t="shared" si="25"/>
        <v>0.22301306311278279</v>
      </c>
      <c r="Z33" s="104">
        <f t="shared" si="26"/>
        <v>-8.1833953917486046E-2</v>
      </c>
    </row>
    <row r="34" spans="1:26" ht="20.100000000000001" customHeight="1" x14ac:dyDescent="0.25">
      <c r="A34" s="24"/>
      <c r="B34" t="s">
        <v>14</v>
      </c>
      <c r="C34" s="10">
        <v>45568148</v>
      </c>
      <c r="D34" s="35">
        <v>61332118</v>
      </c>
      <c r="E34" s="35">
        <v>64429780</v>
      </c>
      <c r="F34" s="35">
        <v>74767147</v>
      </c>
      <c r="G34" s="35">
        <v>44240397</v>
      </c>
      <c r="H34" s="35">
        <v>46476357</v>
      </c>
      <c r="I34" s="35">
        <v>76468916.148999974</v>
      </c>
      <c r="J34" s="12">
        <v>81492091.506000012</v>
      </c>
      <c r="K34" s="10">
        <v>58813753.176000021</v>
      </c>
      <c r="L34" s="161">
        <v>88766735.296999991</v>
      </c>
      <c r="N34" s="96">
        <f t="shared" si="27"/>
        <v>0.181161391503253</v>
      </c>
      <c r="O34" s="18">
        <f t="shared" si="28"/>
        <v>0.21262549614903734</v>
      </c>
      <c r="P34" s="18">
        <f t="shared" si="29"/>
        <v>0.20523227700156449</v>
      </c>
      <c r="Q34" s="18">
        <f t="shared" si="30"/>
        <v>0.21284776861279647</v>
      </c>
      <c r="R34" s="18">
        <f t="shared" si="31"/>
        <v>0.23652943917411076</v>
      </c>
      <c r="S34" s="18">
        <f t="shared" si="32"/>
        <v>0.24769538234195443</v>
      </c>
      <c r="T34" s="37">
        <f t="shared" si="33"/>
        <v>0.24833382191883993</v>
      </c>
      <c r="U34" s="19">
        <f t="shared" si="34"/>
        <v>0.24021664857552497</v>
      </c>
      <c r="V34" s="37">
        <f t="shared" si="35"/>
        <v>0.23720445457435113</v>
      </c>
      <c r="W34" s="19">
        <f t="shared" si="36"/>
        <v>0.24262243706106437</v>
      </c>
      <c r="Y34" s="103">
        <f t="shared" si="25"/>
        <v>0.50928533724698266</v>
      </c>
      <c r="Z34" s="104">
        <f t="shared" si="26"/>
        <v>0.54179824867132409</v>
      </c>
    </row>
    <row r="35" spans="1:26" ht="20.100000000000001" customHeight="1" x14ac:dyDescent="0.25">
      <c r="A35" s="24"/>
      <c r="B35" t="s">
        <v>8</v>
      </c>
      <c r="C35" s="10">
        <v>253854</v>
      </c>
      <c r="D35" s="35">
        <v>145443</v>
      </c>
      <c r="E35" s="35">
        <v>425755</v>
      </c>
      <c r="F35" s="35">
        <v>319658</v>
      </c>
      <c r="G35" s="35">
        <v>70775</v>
      </c>
      <c r="H35" s="35"/>
      <c r="I35" s="35"/>
      <c r="J35" s="12"/>
      <c r="K35" s="10"/>
      <c r="L35" s="161"/>
      <c r="N35" s="96">
        <f t="shared" si="27"/>
        <v>1.0092256520643935E-3</v>
      </c>
      <c r="O35" s="18">
        <f t="shared" si="28"/>
        <v>5.0422015486901062E-4</v>
      </c>
      <c r="P35" s="18">
        <f t="shared" si="29"/>
        <v>1.3561844863477896E-3</v>
      </c>
      <c r="Q35" s="18">
        <f t="shared" si="30"/>
        <v>9.1000519277844444E-4</v>
      </c>
      <c r="R35" s="18">
        <f t="shared" si="31"/>
        <v>3.7839558848325183E-4</v>
      </c>
      <c r="S35" s="18">
        <f t="shared" si="32"/>
        <v>0</v>
      </c>
      <c r="T35" s="37">
        <f t="shared" si="33"/>
        <v>0</v>
      </c>
      <c r="U35" s="19">
        <f t="shared" si="34"/>
        <v>0</v>
      </c>
      <c r="V35" s="37">
        <f t="shared" si="35"/>
        <v>0</v>
      </c>
      <c r="W35" s="19">
        <f t="shared" si="36"/>
        <v>0</v>
      </c>
      <c r="Y35" s="103"/>
      <c r="Z35" s="104">
        <f t="shared" si="26"/>
        <v>0</v>
      </c>
    </row>
    <row r="36" spans="1:26" ht="20.100000000000001" customHeight="1" x14ac:dyDescent="0.25">
      <c r="A36" s="24"/>
      <c r="B36" t="s">
        <v>15</v>
      </c>
      <c r="C36" s="10">
        <v>297926</v>
      </c>
      <c r="D36" s="35">
        <v>132592</v>
      </c>
      <c r="E36" s="35">
        <v>130092</v>
      </c>
      <c r="F36" s="35">
        <v>197628</v>
      </c>
      <c r="G36" s="35">
        <v>411712</v>
      </c>
      <c r="H36" s="35">
        <v>184114</v>
      </c>
      <c r="I36" s="35">
        <v>245077.44299999994</v>
      </c>
      <c r="J36" s="12">
        <v>253712.13300000006</v>
      </c>
      <c r="K36" s="10">
        <v>183659.43600000007</v>
      </c>
      <c r="L36" s="161">
        <v>145256.12100000001</v>
      </c>
      <c r="N36" s="96">
        <f t="shared" si="27"/>
        <v>1.1844389358329453E-3</v>
      </c>
      <c r="O36" s="18">
        <f t="shared" si="28"/>
        <v>4.5966845275738165E-4</v>
      </c>
      <c r="P36" s="18">
        <f t="shared" si="29"/>
        <v>4.1439032353808326E-4</v>
      </c>
      <c r="Q36" s="18">
        <f t="shared" si="30"/>
        <v>5.6260912049258395E-4</v>
      </c>
      <c r="R36" s="18">
        <f t="shared" si="31"/>
        <v>2.2012010529935231E-3</v>
      </c>
      <c r="S36" s="18">
        <f t="shared" si="32"/>
        <v>9.8123412780624355E-4</v>
      </c>
      <c r="T36" s="37">
        <f t="shared" si="33"/>
        <v>7.9589225467376447E-4</v>
      </c>
      <c r="U36" s="19">
        <f t="shared" si="34"/>
        <v>7.4787475896014532E-4</v>
      </c>
      <c r="V36" s="37">
        <f t="shared" si="35"/>
        <v>7.4072532343659979E-4</v>
      </c>
      <c r="W36" s="19">
        <f t="shared" si="36"/>
        <v>3.970225327893514E-4</v>
      </c>
      <c r="Y36" s="103">
        <f t="shared" si="25"/>
        <v>-0.20910069112920529</v>
      </c>
      <c r="Z36" s="104">
        <f t="shared" si="26"/>
        <v>-3.437027906472484E-2</v>
      </c>
    </row>
    <row r="37" spans="1:26" ht="20.100000000000001" customHeight="1" x14ac:dyDescent="0.25">
      <c r="A37" s="24"/>
      <c r="B37" t="s">
        <v>13</v>
      </c>
      <c r="C37" s="10">
        <v>450437</v>
      </c>
      <c r="D37" s="35">
        <v>664202</v>
      </c>
      <c r="E37" s="35">
        <v>1193621</v>
      </c>
      <c r="F37" s="35">
        <v>878489</v>
      </c>
      <c r="G37" s="35">
        <v>374089</v>
      </c>
      <c r="H37" s="35">
        <v>524405</v>
      </c>
      <c r="I37" s="35">
        <v>941920.348</v>
      </c>
      <c r="J37" s="12">
        <v>906029.91999999958</v>
      </c>
      <c r="K37" s="10">
        <v>644509.85200000007</v>
      </c>
      <c r="L37" s="161">
        <v>1237929.3169999998</v>
      </c>
      <c r="N37" s="96">
        <f t="shared" si="27"/>
        <v>1.7907638841181514E-3</v>
      </c>
      <c r="O37" s="18">
        <f t="shared" si="28"/>
        <v>2.3026480154033305E-3</v>
      </c>
      <c r="P37" s="18">
        <f t="shared" si="29"/>
        <v>3.8021169047431852E-3</v>
      </c>
      <c r="Q37" s="18">
        <f t="shared" si="30"/>
        <v>2.5008901757464005E-3</v>
      </c>
      <c r="R37" s="18">
        <f t="shared" si="31"/>
        <v>2.0000512511495756E-3</v>
      </c>
      <c r="S37" s="18">
        <f t="shared" si="32"/>
        <v>2.7948123596914579E-3</v>
      </c>
      <c r="T37" s="37">
        <f t="shared" si="33"/>
        <v>3.0588988538321621E-3</v>
      </c>
      <c r="U37" s="19">
        <f t="shared" si="34"/>
        <v>2.6707311945175253E-3</v>
      </c>
      <c r="V37" s="37">
        <f t="shared" si="35"/>
        <v>2.599402344787637E-3</v>
      </c>
      <c r="W37" s="19">
        <f t="shared" si="36"/>
        <v>3.3835808740172247E-3</v>
      </c>
      <c r="Y37" s="103">
        <f t="shared" si="25"/>
        <v>0.92072985875784508</v>
      </c>
      <c r="Z37" s="104">
        <f t="shared" si="26"/>
        <v>7.8417852922958761E-2</v>
      </c>
    </row>
    <row r="38" spans="1:26" ht="20.100000000000001" customHeight="1" x14ac:dyDescent="0.25">
      <c r="A38" s="24"/>
      <c r="B38" t="s">
        <v>16</v>
      </c>
      <c r="C38" s="10">
        <v>22521987</v>
      </c>
      <c r="D38" s="35">
        <v>17563156</v>
      </c>
      <c r="E38" s="35">
        <v>16636857</v>
      </c>
      <c r="F38" s="35">
        <v>17822821</v>
      </c>
      <c r="G38" s="35">
        <v>9399875</v>
      </c>
      <c r="H38" s="35">
        <v>8088937</v>
      </c>
      <c r="I38" s="35">
        <v>17039001.547999997</v>
      </c>
      <c r="J38" s="12">
        <v>19064988.663000003</v>
      </c>
      <c r="K38" s="10">
        <v>14184232.341000004</v>
      </c>
      <c r="L38" s="161">
        <v>18604986.777000006</v>
      </c>
      <c r="N38" s="96">
        <f t="shared" si="27"/>
        <v>8.9538738865098805E-2</v>
      </c>
      <c r="O38" s="18">
        <f t="shared" si="28"/>
        <v>6.0887751478645197E-2</v>
      </c>
      <c r="P38" s="18">
        <f t="shared" si="29"/>
        <v>5.2994438973086935E-2</v>
      </c>
      <c r="Q38" s="18">
        <f t="shared" si="30"/>
        <v>5.0738162848921999E-2</v>
      </c>
      <c r="R38" s="18">
        <f t="shared" si="31"/>
        <v>5.0256040018283391E-2</v>
      </c>
      <c r="S38" s="18">
        <f t="shared" si="32"/>
        <v>4.3109926687132163E-2</v>
      </c>
      <c r="T38" s="37">
        <f t="shared" si="33"/>
        <v>5.5334384076414105E-2</v>
      </c>
      <c r="U38" s="19">
        <f t="shared" si="34"/>
        <v>5.619843100258444E-2</v>
      </c>
      <c r="V38" s="37">
        <f t="shared" si="35"/>
        <v>5.7207080220409164E-2</v>
      </c>
      <c r="W38" s="19">
        <f t="shared" si="36"/>
        <v>5.0852238940876947E-2</v>
      </c>
      <c r="Y38" s="103">
        <f t="shared" si="25"/>
        <v>0.31166680929370161</v>
      </c>
      <c r="Z38" s="104">
        <f t="shared" si="26"/>
        <v>-0.63548412795322173</v>
      </c>
    </row>
    <row r="39" spans="1:26" ht="20.100000000000001" customHeight="1" x14ac:dyDescent="0.25">
      <c r="A39" s="24"/>
      <c r="B39" t="s">
        <v>83</v>
      </c>
      <c r="C39" s="10">
        <v>1028353</v>
      </c>
      <c r="D39" s="35">
        <v>1315033</v>
      </c>
      <c r="E39" s="35">
        <v>2781088</v>
      </c>
      <c r="F39" s="35">
        <v>4402111</v>
      </c>
      <c r="G39" s="35">
        <v>3599184</v>
      </c>
      <c r="H39" s="35">
        <v>2897116</v>
      </c>
      <c r="I39" s="35">
        <v>3738954.0350000011</v>
      </c>
      <c r="J39" s="12">
        <v>4613919.2560000028</v>
      </c>
      <c r="K39" s="10">
        <v>3230698.787</v>
      </c>
      <c r="L39" s="161">
        <v>6706068.940999995</v>
      </c>
      <c r="N39" s="96">
        <f t="shared" si="27"/>
        <v>4.0883351334915947E-3</v>
      </c>
      <c r="O39" s="18">
        <f t="shared" si="28"/>
        <v>4.5589415985496703E-3</v>
      </c>
      <c r="P39" s="18">
        <f t="shared" si="29"/>
        <v>8.8587765282098895E-3</v>
      </c>
      <c r="Q39" s="18">
        <f t="shared" si="30"/>
        <v>1.2531968132150958E-2</v>
      </c>
      <c r="R39" s="18">
        <f t="shared" si="31"/>
        <v>1.924288728702938E-2</v>
      </c>
      <c r="S39" s="18">
        <f t="shared" si="32"/>
        <v>1.5440157138585403E-2</v>
      </c>
      <c r="T39" s="37">
        <f t="shared" si="33"/>
        <v>1.2142302941514372E-2</v>
      </c>
      <c r="U39" s="19">
        <f t="shared" si="34"/>
        <v>1.3600586265389895E-2</v>
      </c>
      <c r="V39" s="37">
        <f t="shared" si="35"/>
        <v>1.3029879956327454E-2</v>
      </c>
      <c r="W39" s="19">
        <f t="shared" si="36"/>
        <v>1.832942018337266E-2</v>
      </c>
      <c r="Y39" s="103">
        <f t="shared" si="25"/>
        <v>1.0757332648851472</v>
      </c>
      <c r="Z39" s="104">
        <f t="shared" si="26"/>
        <v>0.52995402270452052</v>
      </c>
    </row>
    <row r="40" spans="1:26" ht="20.100000000000001" customHeight="1" x14ac:dyDescent="0.25">
      <c r="A40" s="24"/>
      <c r="B40" t="s">
        <v>9</v>
      </c>
      <c r="C40" s="10">
        <v>7851825</v>
      </c>
      <c r="D40" s="35">
        <v>8951873</v>
      </c>
      <c r="E40" s="35">
        <v>10247540</v>
      </c>
      <c r="F40" s="35">
        <v>8485256</v>
      </c>
      <c r="G40" s="35">
        <v>3393417</v>
      </c>
      <c r="H40" s="35">
        <v>7405766</v>
      </c>
      <c r="I40" s="35">
        <v>13753409.521</v>
      </c>
      <c r="J40" s="12">
        <v>12047109.571000004</v>
      </c>
      <c r="K40" s="10">
        <v>9270029.6809999999</v>
      </c>
      <c r="L40" s="161">
        <v>9807885.0110000037</v>
      </c>
      <c r="N40" s="96">
        <f t="shared" si="27"/>
        <v>3.121582959307518E-2</v>
      </c>
      <c r="O40" s="18">
        <f t="shared" si="28"/>
        <v>3.1034252527984949E-2</v>
      </c>
      <c r="P40" s="18">
        <f t="shared" si="29"/>
        <v>3.2642141069930894E-2</v>
      </c>
      <c r="Q40" s="18">
        <f t="shared" si="30"/>
        <v>2.415590106318144E-2</v>
      </c>
      <c r="R40" s="18">
        <f t="shared" si="31"/>
        <v>1.814276259532421E-2</v>
      </c>
      <c r="S40" s="18">
        <f t="shared" si="32"/>
        <v>3.9468972168043348E-2</v>
      </c>
      <c r="T40" s="37">
        <f t="shared" si="33"/>
        <v>4.4664380283746932E-2</v>
      </c>
      <c r="U40" s="19">
        <f t="shared" si="34"/>
        <v>3.5511621222222296E-2</v>
      </c>
      <c r="V40" s="37">
        <f t="shared" si="35"/>
        <v>3.7387383318141093E-2</v>
      </c>
      <c r="W40" s="19">
        <f t="shared" si="36"/>
        <v>2.6807485437215665E-2</v>
      </c>
      <c r="Y40" s="103">
        <f t="shared" si="25"/>
        <v>5.8020885424175141E-2</v>
      </c>
      <c r="Z40" s="104">
        <f t="shared" si="26"/>
        <v>-1.0579897880925428</v>
      </c>
    </row>
    <row r="41" spans="1:26" ht="20.100000000000001" customHeight="1" x14ac:dyDescent="0.25">
      <c r="A41" s="24"/>
      <c r="B41" t="s">
        <v>12</v>
      </c>
      <c r="C41" s="10">
        <v>9409422</v>
      </c>
      <c r="D41" s="35">
        <v>10124791</v>
      </c>
      <c r="E41" s="35">
        <v>9134337</v>
      </c>
      <c r="F41" s="35">
        <v>17452801</v>
      </c>
      <c r="G41" s="35">
        <v>10781989</v>
      </c>
      <c r="H41" s="35">
        <v>10162431</v>
      </c>
      <c r="I41" s="35">
        <v>17156286.374000005</v>
      </c>
      <c r="J41" s="12">
        <v>17861559.949000016</v>
      </c>
      <c r="K41" s="10">
        <v>13030247.695999999</v>
      </c>
      <c r="L41" s="161">
        <v>16410356.050000004</v>
      </c>
      <c r="N41" s="96">
        <f t="shared" si="27"/>
        <v>3.7408234865312542E-2</v>
      </c>
      <c r="O41" s="18">
        <f t="shared" si="28"/>
        <v>3.5100511444595923E-2</v>
      </c>
      <c r="P41" s="18">
        <f t="shared" si="29"/>
        <v>2.9096184736462541E-2</v>
      </c>
      <c r="Q41" s="18">
        <f t="shared" si="30"/>
        <v>4.968478667366006E-2</v>
      </c>
      <c r="R41" s="18">
        <f t="shared" si="31"/>
        <v>5.7645454930059313E-2</v>
      </c>
      <c r="S41" s="18">
        <f t="shared" si="32"/>
        <v>5.4160596796963459E-2</v>
      </c>
      <c r="T41" s="37">
        <f t="shared" si="33"/>
        <v>5.5715268108259365E-2</v>
      </c>
      <c r="U41" s="19">
        <f t="shared" si="34"/>
        <v>5.2651048586275409E-2</v>
      </c>
      <c r="V41" s="37">
        <f t="shared" si="35"/>
        <v>5.255289164167206E-2</v>
      </c>
      <c r="W41" s="19">
        <f t="shared" si="36"/>
        <v>4.485374577052114E-2</v>
      </c>
      <c r="Y41" s="103">
        <f t="shared" si="25"/>
        <v>0.25940476596140422</v>
      </c>
      <c r="Z41" s="104">
        <f t="shared" si="26"/>
        <v>-0.76991458711509198</v>
      </c>
    </row>
    <row r="42" spans="1:26" ht="20.100000000000001" customHeight="1" x14ac:dyDescent="0.25">
      <c r="A42" s="24"/>
      <c r="B42" t="s">
        <v>11</v>
      </c>
      <c r="C42" s="10">
        <v>15620227</v>
      </c>
      <c r="D42" s="35">
        <v>15852269</v>
      </c>
      <c r="E42" s="35">
        <v>16954742</v>
      </c>
      <c r="F42" s="35">
        <v>23629836</v>
      </c>
      <c r="G42" s="35">
        <v>12564521</v>
      </c>
      <c r="H42" s="35">
        <v>12331357</v>
      </c>
      <c r="I42" s="35">
        <v>20805640.636000007</v>
      </c>
      <c r="J42" s="12">
        <v>22313700.168000009</v>
      </c>
      <c r="K42" s="10">
        <v>16185375.007999994</v>
      </c>
      <c r="L42" s="161">
        <v>25144688.341999993</v>
      </c>
      <c r="N42" s="96">
        <f t="shared" si="27"/>
        <v>6.2100001494831067E-2</v>
      </c>
      <c r="O42" s="18">
        <f t="shared" si="28"/>
        <v>5.4956467689783739E-2</v>
      </c>
      <c r="P42" s="18">
        <f t="shared" si="29"/>
        <v>5.4007018286172319E-2</v>
      </c>
      <c r="Q42" s="18">
        <f t="shared" si="30"/>
        <v>6.7269623987208288E-2</v>
      </c>
      <c r="R42" s="18">
        <f t="shared" si="31"/>
        <v>6.7175687994421418E-2</v>
      </c>
      <c r="S42" s="18">
        <f t="shared" si="32"/>
        <v>6.5719871006889294E-2</v>
      </c>
      <c r="T42" s="37">
        <f t="shared" si="33"/>
        <v>6.7566594595644389E-2</v>
      </c>
      <c r="U42" s="19">
        <f t="shared" si="34"/>
        <v>6.5774753999060645E-2</v>
      </c>
      <c r="V42" s="37">
        <f t="shared" si="35"/>
        <v>6.5277980804337485E-2</v>
      </c>
      <c r="W42" s="19">
        <f t="shared" si="36"/>
        <v>6.8726934073502582E-2</v>
      </c>
      <c r="Y42" s="103">
        <f t="shared" si="25"/>
        <v>0.55354375969488823</v>
      </c>
      <c r="Z42" s="104">
        <f t="shared" si="26"/>
        <v>0.34489532691650976</v>
      </c>
    </row>
    <row r="43" spans="1:26" ht="20.100000000000001" customHeight="1" x14ac:dyDescent="0.25">
      <c r="A43" s="24"/>
      <c r="B43" t="s">
        <v>6</v>
      </c>
      <c r="C43" s="10">
        <v>104024643</v>
      </c>
      <c r="D43" s="35">
        <v>116913448</v>
      </c>
      <c r="E43" s="35">
        <v>134343737</v>
      </c>
      <c r="F43" s="35">
        <v>142506462</v>
      </c>
      <c r="G43" s="35">
        <v>69368984</v>
      </c>
      <c r="H43" s="35">
        <v>66475834</v>
      </c>
      <c r="I43" s="35">
        <v>105214058.84900005</v>
      </c>
      <c r="J43" s="12">
        <v>119933343.72099985</v>
      </c>
      <c r="K43" s="10">
        <v>88219003.195999861</v>
      </c>
      <c r="L43" s="161">
        <v>130937272.7519999</v>
      </c>
      <c r="N43" s="96">
        <f t="shared" si="27"/>
        <v>0.41356188266657506</v>
      </c>
      <c r="O43" s="18">
        <f t="shared" si="28"/>
        <v>0.40531422520733223</v>
      </c>
      <c r="P43" s="18">
        <f t="shared" si="29"/>
        <v>0.42793365188286109</v>
      </c>
      <c r="Q43" s="18">
        <f t="shared" si="30"/>
        <v>0.40568864356432205</v>
      </c>
      <c r="R43" s="18">
        <f t="shared" si="31"/>
        <v>0.3708783825244123</v>
      </c>
      <c r="S43" s="18">
        <f t="shared" si="32"/>
        <v>0.35428243911480184</v>
      </c>
      <c r="T43" s="37">
        <f t="shared" si="33"/>
        <v>0.34168405503034738</v>
      </c>
      <c r="U43" s="19">
        <f t="shared" si="34"/>
        <v>0.35353106477815549</v>
      </c>
      <c r="V43" s="37">
        <f t="shared" si="35"/>
        <v>0.35580012167526964</v>
      </c>
      <c r="W43" s="19">
        <f t="shared" si="36"/>
        <v>0.35788541857405876</v>
      </c>
      <c r="Y43" s="103">
        <f t="shared" si="25"/>
        <v>0.48422979186344994</v>
      </c>
      <c r="Z43" s="104">
        <f t="shared" si="26"/>
        <v>0.2085296898789113</v>
      </c>
    </row>
    <row r="44" spans="1:26" ht="20.100000000000001" customHeight="1" thickBot="1" x14ac:dyDescent="0.3">
      <c r="A44" s="24"/>
      <c r="B44" t="s">
        <v>7</v>
      </c>
      <c r="C44" s="32">
        <v>3363918</v>
      </c>
      <c r="D44" s="44">
        <v>4425759</v>
      </c>
      <c r="E44" s="44">
        <v>6896252</v>
      </c>
      <c r="F44" s="35">
        <v>5370912</v>
      </c>
      <c r="G44" s="35">
        <v>2279028</v>
      </c>
      <c r="H44" s="35">
        <v>2016613</v>
      </c>
      <c r="I44" s="35">
        <v>2968713.8839999991</v>
      </c>
      <c r="J44" s="12">
        <v>3303733.3920000005</v>
      </c>
      <c r="K44" s="10">
        <v>2360524.372</v>
      </c>
      <c r="L44" s="161">
        <v>4285555.2379999999</v>
      </c>
      <c r="N44" s="96">
        <f t="shared" si="27"/>
        <v>1.3373641293976658E-2</v>
      </c>
      <c r="O44" s="18">
        <f t="shared" si="28"/>
        <v>1.5343171471936895E-2</v>
      </c>
      <c r="P44" s="18">
        <f t="shared" si="29"/>
        <v>2.1967070207854086E-2</v>
      </c>
      <c r="Q44" s="18">
        <f t="shared" si="30"/>
        <v>1.5289959300114687E-2</v>
      </c>
      <c r="R44" s="18">
        <f t="shared" si="31"/>
        <v>1.2184728240618982E-2</v>
      </c>
      <c r="S44" s="18">
        <f t="shared" si="32"/>
        <v>1.0747523263726452E-2</v>
      </c>
      <c r="T44" s="37">
        <f t="shared" si="33"/>
        <v>9.6409378100867013E-3</v>
      </c>
      <c r="U44" s="19">
        <f t="shared" si="34"/>
        <v>9.7385126402708654E-3</v>
      </c>
      <c r="V44" s="37">
        <f t="shared" si="35"/>
        <v>9.5203394773012151E-3</v>
      </c>
      <c r="W44" s="19">
        <f t="shared" si="36"/>
        <v>1.171353044047921E-2</v>
      </c>
      <c r="Y44" s="105">
        <f t="shared" si="25"/>
        <v>0.81550984553867589</v>
      </c>
      <c r="Z44" s="106">
        <f t="shared" si="26"/>
        <v>0.2193190963177995</v>
      </c>
    </row>
    <row r="45" spans="1:26" ht="20.100000000000001" customHeight="1" thickBot="1" x14ac:dyDescent="0.3">
      <c r="A45" s="5" t="s">
        <v>45</v>
      </c>
      <c r="B45" s="6"/>
      <c r="C45" s="13">
        <f t="shared" ref="C45:J45" si="37">C46+C47</f>
        <v>209541598</v>
      </c>
      <c r="D45" s="36">
        <f t="shared" si="37"/>
        <v>229381261</v>
      </c>
      <c r="E45" s="36">
        <f t="shared" si="37"/>
        <v>222717428</v>
      </c>
      <c r="F45" s="36">
        <f t="shared" si="37"/>
        <v>237232488</v>
      </c>
      <c r="G45" s="36">
        <f t="shared" si="37"/>
        <v>134437906</v>
      </c>
      <c r="H45" s="36">
        <f t="shared" si="37"/>
        <v>122048204</v>
      </c>
      <c r="I45" s="36">
        <f t="shared" si="37"/>
        <v>226965679.11500016</v>
      </c>
      <c r="J45" s="36">
        <f t="shared" si="37"/>
        <v>238650937.46499997</v>
      </c>
      <c r="K45" s="13">
        <f t="shared" ref="K45:L45" si="38">K46+K47</f>
        <v>176322731.6360001</v>
      </c>
      <c r="L45" s="160">
        <f t="shared" si="38"/>
        <v>214626150.77900007</v>
      </c>
      <c r="N45" s="20">
        <f t="shared" ref="N45:T45" si="39">C45/C48</f>
        <v>0.45446311496047637</v>
      </c>
      <c r="O45" s="21">
        <f t="shared" si="39"/>
        <v>0.4429640822063125</v>
      </c>
      <c r="P45" s="21">
        <f t="shared" si="39"/>
        <v>0.41501173206173902</v>
      </c>
      <c r="Q45" s="21">
        <f t="shared" si="39"/>
        <v>0.4031117658971502</v>
      </c>
      <c r="R45" s="21">
        <f t="shared" si="39"/>
        <v>0.41818745867072243</v>
      </c>
      <c r="S45" s="21">
        <f t="shared" si="39"/>
        <v>0.39410645598789246</v>
      </c>
      <c r="T45" s="21">
        <f t="shared" si="39"/>
        <v>0.42431930643824717</v>
      </c>
      <c r="U45" s="22">
        <f>J45/J48</f>
        <v>0.412965856260959</v>
      </c>
      <c r="V45" s="27">
        <f>K45/K48</f>
        <v>0.41559268497995183</v>
      </c>
      <c r="W45" s="22">
        <f>L45/L48</f>
        <v>0.36973284116429928</v>
      </c>
      <c r="Y45" s="64">
        <f t="shared" si="25"/>
        <v>0.21723471946925932</v>
      </c>
      <c r="Z45" s="101">
        <f t="shared" si="26"/>
        <v>-4.5859843815652557</v>
      </c>
    </row>
    <row r="46" spans="1:26" ht="20.100000000000001" customHeight="1" x14ac:dyDescent="0.25">
      <c r="A46" s="24"/>
      <c r="B46" t="s">
        <v>4</v>
      </c>
      <c r="C46" s="10">
        <v>1132602</v>
      </c>
      <c r="D46" s="35">
        <v>1008306</v>
      </c>
      <c r="E46" s="35">
        <v>391823</v>
      </c>
      <c r="F46" s="35">
        <v>719973</v>
      </c>
      <c r="G46" s="35">
        <v>928991</v>
      </c>
      <c r="H46" s="35">
        <v>1527679</v>
      </c>
      <c r="I46" s="35">
        <v>2355739.7630000007</v>
      </c>
      <c r="J46" s="12">
        <v>3418612.7929999991</v>
      </c>
      <c r="K46" s="10">
        <v>2660330.085</v>
      </c>
      <c r="L46" s="161">
        <v>3414246.4960000003</v>
      </c>
      <c r="N46" s="96">
        <f t="shared" ref="N46:S46" si="40">C46/C45</f>
        <v>5.4051415604838516E-3</v>
      </c>
      <c r="O46" s="37">
        <f t="shared" si="40"/>
        <v>4.3957644822608241E-3</v>
      </c>
      <c r="P46" s="37">
        <f t="shared" si="40"/>
        <v>1.7592830678701983E-3</v>
      </c>
      <c r="Q46" s="37">
        <f t="shared" si="40"/>
        <v>3.034883653877963E-3</v>
      </c>
      <c r="R46" s="37">
        <f t="shared" si="40"/>
        <v>6.9101864767218257E-3</v>
      </c>
      <c r="S46" s="37">
        <f t="shared" si="40"/>
        <v>1.2517013359737764E-2</v>
      </c>
      <c r="T46" s="37">
        <f>I46/I45</f>
        <v>1.0379277484532726E-2</v>
      </c>
      <c r="U46" s="19">
        <f>J46/J45</f>
        <v>1.4324740683247328E-2</v>
      </c>
      <c r="V46" s="37">
        <f>K46/K45</f>
        <v>1.5087845227420672E-2</v>
      </c>
      <c r="W46" s="19">
        <f>L46/L45</f>
        <v>1.5907877411991796E-2</v>
      </c>
      <c r="Y46" s="107">
        <f t="shared" si="25"/>
        <v>0.28339205546367391</v>
      </c>
      <c r="Z46" s="108">
        <f t="shared" si="26"/>
        <v>8.2003218457112406E-2</v>
      </c>
    </row>
    <row r="47" spans="1:26" ht="20.100000000000001" customHeight="1" thickBot="1" x14ac:dyDescent="0.3">
      <c r="A47" s="24"/>
      <c r="B47" t="s">
        <v>3</v>
      </c>
      <c r="C47" s="32">
        <v>208408996</v>
      </c>
      <c r="D47" s="35">
        <v>228372955</v>
      </c>
      <c r="E47" s="35">
        <v>222325605</v>
      </c>
      <c r="F47" s="35">
        <v>236512515</v>
      </c>
      <c r="G47" s="35">
        <v>133508915</v>
      </c>
      <c r="H47" s="35">
        <v>120520525</v>
      </c>
      <c r="I47" s="35">
        <v>224609939.35200015</v>
      </c>
      <c r="J47" s="43">
        <v>235232324.67199996</v>
      </c>
      <c r="K47" s="10">
        <v>173662401.55100009</v>
      </c>
      <c r="L47" s="161">
        <v>211211904.28300008</v>
      </c>
      <c r="N47" s="96">
        <f t="shared" ref="N47:S47" si="41">C47/C45</f>
        <v>0.99459485843951612</v>
      </c>
      <c r="O47" s="37">
        <f t="shared" si="41"/>
        <v>0.99560423551773913</v>
      </c>
      <c r="P47" s="37">
        <f t="shared" si="41"/>
        <v>0.99824071693212979</v>
      </c>
      <c r="Q47" s="37">
        <f t="shared" si="41"/>
        <v>0.99696511634612206</v>
      </c>
      <c r="R47" s="37">
        <f t="shared" si="41"/>
        <v>0.99308981352327819</v>
      </c>
      <c r="S47" s="37">
        <f t="shared" si="41"/>
        <v>0.98748298664026224</v>
      </c>
      <c r="T47" s="37">
        <f>I47/I45</f>
        <v>0.98962072251546718</v>
      </c>
      <c r="U47" s="94">
        <f>J47/J45</f>
        <v>0.98567525931675259</v>
      </c>
      <c r="V47" s="178">
        <f>K47/K45</f>
        <v>0.98491215477257932</v>
      </c>
      <c r="W47" s="94">
        <f>L47/L45</f>
        <v>0.98409212258800827</v>
      </c>
      <c r="Y47" s="109">
        <f t="shared" si="25"/>
        <v>0.21622125685606558</v>
      </c>
      <c r="Z47" s="106">
        <f t="shared" si="26"/>
        <v>-8.200321845710512E-2</v>
      </c>
    </row>
    <row r="48" spans="1:26" ht="20.100000000000001" customHeight="1" thickBot="1" x14ac:dyDescent="0.3">
      <c r="A48" s="74" t="s">
        <v>5</v>
      </c>
      <c r="B48" s="100"/>
      <c r="C48" s="83">
        <f t="shared" ref="C48:I48" si="42">C31+C45</f>
        <v>461075038</v>
      </c>
      <c r="D48" s="84">
        <f t="shared" si="42"/>
        <v>517832642</v>
      </c>
      <c r="E48" s="84">
        <f t="shared" si="42"/>
        <v>536653330</v>
      </c>
      <c r="F48" s="84">
        <f t="shared" si="42"/>
        <v>588503011</v>
      </c>
      <c r="G48" s="84">
        <f t="shared" si="42"/>
        <v>321477613</v>
      </c>
      <c r="H48" s="84">
        <f t="shared" si="42"/>
        <v>309683341</v>
      </c>
      <c r="I48" s="84">
        <f t="shared" si="42"/>
        <v>534893594.68500018</v>
      </c>
      <c r="J48" s="167">
        <f t="shared" ref="J48:L48" si="43">J31+J45</f>
        <v>577895082.23699987</v>
      </c>
      <c r="K48" s="170">
        <f t="shared" si="43"/>
        <v>424268130.81299996</v>
      </c>
      <c r="L48" s="169">
        <f t="shared" si="43"/>
        <v>580489820.98300004</v>
      </c>
      <c r="N48" s="89">
        <f>N31+N45</f>
        <v>1</v>
      </c>
      <c r="O48" s="85">
        <f>O31+O45</f>
        <v>1</v>
      </c>
      <c r="P48" s="85">
        <f>P31+P45</f>
        <v>1</v>
      </c>
      <c r="Q48" s="85">
        <f t="shared" ref="Q48:R48" si="44">Q31+Q45</f>
        <v>1</v>
      </c>
      <c r="R48" s="85">
        <f t="shared" si="44"/>
        <v>1</v>
      </c>
      <c r="S48" s="85">
        <f>S31+S45</f>
        <v>1</v>
      </c>
      <c r="T48" s="85">
        <f>T31+T45</f>
        <v>1</v>
      </c>
      <c r="U48" s="174">
        <f t="shared" ref="U48:W48" si="45">U31+U45</f>
        <v>1</v>
      </c>
      <c r="V48" s="181">
        <f t="shared" si="45"/>
        <v>1</v>
      </c>
      <c r="W48" s="85">
        <f t="shared" si="45"/>
        <v>1</v>
      </c>
      <c r="Y48" s="93">
        <f t="shared" si="25"/>
        <v>0.36821452950199601</v>
      </c>
      <c r="Z48" s="86">
        <f t="shared" si="26"/>
        <v>0</v>
      </c>
    </row>
    <row r="49" spans="1:14" ht="15" customHeight="1" x14ac:dyDescent="0.25"/>
    <row r="50" spans="1:14" ht="15" customHeight="1" x14ac:dyDescent="0.25"/>
    <row r="51" spans="1:14" ht="15" customHeight="1" x14ac:dyDescent="0.25">
      <c r="A51" s="1" t="s">
        <v>26</v>
      </c>
      <c r="N51" s="1" t="str">
        <f>Y3</f>
        <v>VARIAÇÃO (JAN-SET)</v>
      </c>
    </row>
    <row r="52" spans="1:14" ht="15" customHeight="1" thickBot="1" x14ac:dyDescent="0.3"/>
    <row r="53" spans="1:14" ht="24" customHeight="1" x14ac:dyDescent="0.25">
      <c r="A53" s="479" t="s">
        <v>36</v>
      </c>
      <c r="B53" s="490"/>
      <c r="C53" s="481">
        <v>2016</v>
      </c>
      <c r="D53" s="460">
        <v>2017</v>
      </c>
      <c r="E53" s="460">
        <v>2018</v>
      </c>
      <c r="F53" s="475">
        <v>2019</v>
      </c>
      <c r="G53" s="475">
        <v>2020</v>
      </c>
      <c r="H53" s="460">
        <v>2021</v>
      </c>
      <c r="I53" s="460">
        <v>2022</v>
      </c>
      <c r="J53" s="486">
        <v>2023</v>
      </c>
      <c r="K53" s="466" t="str">
        <f>K5</f>
        <v>janeiro - setembro</v>
      </c>
      <c r="L53" s="467"/>
      <c r="N53" s="473" t="s">
        <v>89</v>
      </c>
    </row>
    <row r="54" spans="1:14" ht="20.100000000000001" customHeight="1" thickBot="1" x14ac:dyDescent="0.3">
      <c r="A54" s="491"/>
      <c r="B54" s="492"/>
      <c r="C54" s="493">
        <v>2016</v>
      </c>
      <c r="D54" s="468">
        <v>2017</v>
      </c>
      <c r="E54" s="468">
        <v>2018</v>
      </c>
      <c r="F54" s="489"/>
      <c r="G54" s="489"/>
      <c r="H54" s="461"/>
      <c r="I54" s="461"/>
      <c r="J54" s="487"/>
      <c r="K54" s="166">
        <v>2023</v>
      </c>
      <c r="L54" s="168">
        <v>2024</v>
      </c>
      <c r="N54" s="474"/>
    </row>
    <row r="55" spans="1:14" ht="20.100000000000001" customHeight="1" thickBot="1" x14ac:dyDescent="0.3">
      <c r="A55" s="3" t="s">
        <v>2</v>
      </c>
      <c r="B55" s="4"/>
      <c r="C55" s="111">
        <f>C31/C7</f>
        <v>9.8494977541431705</v>
      </c>
      <c r="D55" s="112">
        <f t="shared" ref="D55" si="46">D31/D7</f>
        <v>10.411404658338641</v>
      </c>
      <c r="E55" s="112">
        <f>E31/E7</f>
        <v>10.813566770358026</v>
      </c>
      <c r="F55" s="112">
        <f>F31/F7</f>
        <v>10.404073354368721</v>
      </c>
      <c r="G55" s="112">
        <f>G31/G7</f>
        <v>10.469578868030986</v>
      </c>
      <c r="H55" s="112">
        <f>H31/H7</f>
        <v>10.653550547848225</v>
      </c>
      <c r="I55" s="112">
        <f t="shared" ref="I55:J55" si="47">I31/I7</f>
        <v>11.33588848536893</v>
      </c>
      <c r="J55" s="112">
        <f t="shared" si="47"/>
        <v>12.089028876162674</v>
      </c>
      <c r="K55" s="182">
        <f t="shared" ref="K55:L55" si="48">K31/K7</f>
        <v>11.986401348985027</v>
      </c>
      <c r="L55" s="183">
        <f t="shared" si="48"/>
        <v>13.566476855874381</v>
      </c>
      <c r="N55" s="23">
        <f>(L55-K55)/K55</f>
        <v>0.13182234274369184</v>
      </c>
    </row>
    <row r="56" spans="1:14" ht="20.100000000000001" customHeight="1" x14ac:dyDescent="0.25">
      <c r="A56" s="24"/>
      <c r="B56" t="s">
        <v>10</v>
      </c>
      <c r="C56" s="116">
        <f t="shared" ref="C56:E71" si="49">C32/C8</f>
        <v>8.3407750570927028</v>
      </c>
      <c r="D56" s="117">
        <f t="shared" si="49"/>
        <v>8.3926113663102786</v>
      </c>
      <c r="E56" s="117">
        <f t="shared" si="49"/>
        <v>8.7688624445989944</v>
      </c>
      <c r="F56" s="117">
        <f t="shared" ref="F56:G56" si="50">F32/F8</f>
        <v>8.861632720002369</v>
      </c>
      <c r="G56" s="117">
        <f t="shared" si="50"/>
        <v>8.7098588037958002</v>
      </c>
      <c r="H56" s="117">
        <f t="shared" ref="H56:J56" si="51">H32/H8</f>
        <v>8.7108279571319205</v>
      </c>
      <c r="I56" s="117">
        <f t="shared" si="51"/>
        <v>9.5205464162360762</v>
      </c>
      <c r="J56" s="117">
        <f t="shared" si="51"/>
        <v>10.51527342995608</v>
      </c>
      <c r="K56" s="116">
        <f t="shared" ref="K56:L56" si="52">K32/K8</f>
        <v>10.426791942274537</v>
      </c>
      <c r="L56" s="184">
        <f t="shared" si="52"/>
        <v>11.953069525483059</v>
      </c>
      <c r="N56" s="241">
        <f t="shared" ref="N56:N72" si="53">(L56-K56)/K56</f>
        <v>0.14638036240277891</v>
      </c>
    </row>
    <row r="57" spans="1:14" ht="20.100000000000001" customHeight="1" x14ac:dyDescent="0.25">
      <c r="A57" s="24"/>
      <c r="B57" t="s">
        <v>17</v>
      </c>
      <c r="C57" s="116">
        <f t="shared" si="49"/>
        <v>5.2730976957792945</v>
      </c>
      <c r="D57" s="117">
        <f t="shared" si="49"/>
        <v>6.1131859492436869</v>
      </c>
      <c r="E57" s="117">
        <f t="shared" si="49"/>
        <v>5.6729808754556217</v>
      </c>
      <c r="F57" s="117">
        <f t="shared" ref="F57:G57" si="54">F33/F9</f>
        <v>6.9424964576496411</v>
      </c>
      <c r="G57" s="117">
        <f t="shared" si="54"/>
        <v>6.4647493741631248</v>
      </c>
      <c r="H57" s="117">
        <f t="shared" ref="H57:J57" si="55">H33/H9</f>
        <v>5.5641234748813355</v>
      </c>
      <c r="I57" s="117">
        <f t="shared" si="55"/>
        <v>5.7308506287377039</v>
      </c>
      <c r="J57" s="117">
        <f t="shared" si="55"/>
        <v>6.7056751504907828</v>
      </c>
      <c r="K57" s="116">
        <f t="shared" ref="K57:L57" si="56">K33/K9</f>
        <v>6.2803798109949511</v>
      </c>
      <c r="L57" s="184">
        <f t="shared" si="56"/>
        <v>9.6029218747044176</v>
      </c>
      <c r="N57" s="30">
        <f t="shared" si="53"/>
        <v>0.5290352118342827</v>
      </c>
    </row>
    <row r="58" spans="1:14" ht="20.100000000000001" customHeight="1" x14ac:dyDescent="0.25">
      <c r="A58" s="24"/>
      <c r="B58" t="s">
        <v>14</v>
      </c>
      <c r="C58" s="116">
        <f t="shared" si="49"/>
        <v>13.142143378334337</v>
      </c>
      <c r="D58" s="117">
        <f t="shared" si="49"/>
        <v>14.005606159422275</v>
      </c>
      <c r="E58" s="117">
        <f t="shared" si="49"/>
        <v>15.710852034383059</v>
      </c>
      <c r="F58" s="117">
        <f t="shared" ref="F58:G58" si="57">F34/F10</f>
        <v>16.516943049386594</v>
      </c>
      <c r="G58" s="117">
        <f t="shared" si="57"/>
        <v>16.82118789067847</v>
      </c>
      <c r="H58" s="117">
        <f t="shared" ref="H58:J58" si="58">H34/H10</f>
        <v>16.08776306488986</v>
      </c>
      <c r="I58" s="117">
        <f t="shared" si="58"/>
        <v>16.892501848419791</v>
      </c>
      <c r="J58" s="117">
        <f t="shared" si="58"/>
        <v>17.108639595632017</v>
      </c>
      <c r="K58" s="116">
        <f t="shared" ref="K58:L58" si="59">K34/K10</f>
        <v>17.072336331362624</v>
      </c>
      <c r="L58" s="184">
        <f t="shared" si="59"/>
        <v>17.701962298893697</v>
      </c>
      <c r="N58" s="30">
        <f t="shared" si="53"/>
        <v>3.6879894778925053E-2</v>
      </c>
    </row>
    <row r="59" spans="1:14" ht="20.100000000000001" customHeight="1" x14ac:dyDescent="0.25">
      <c r="A59" s="24"/>
      <c r="B59" t="s">
        <v>8</v>
      </c>
      <c r="C59" s="116">
        <f t="shared" si="49"/>
        <v>6.3988203266787655</v>
      </c>
      <c r="D59" s="117">
        <f t="shared" si="49"/>
        <v>3.142810838843511</v>
      </c>
      <c r="E59" s="117">
        <f t="shared" si="49"/>
        <v>3.4584985053288277</v>
      </c>
      <c r="F59" s="117">
        <f t="shared" ref="F59:G59" si="60">F35/F11</f>
        <v>2.8007500021904268</v>
      </c>
      <c r="G59" s="117">
        <f t="shared" si="60"/>
        <v>3.0593498746433818</v>
      </c>
      <c r="H59" s="117"/>
      <c r="I59" s="117"/>
      <c r="J59" s="117"/>
      <c r="K59" s="116"/>
      <c r="L59" s="184"/>
      <c r="N59" s="30"/>
    </row>
    <row r="60" spans="1:14" ht="20.100000000000001" customHeight="1" x14ac:dyDescent="0.25">
      <c r="A60" s="24"/>
      <c r="B60" t="s">
        <v>15</v>
      </c>
      <c r="C60" s="116">
        <f t="shared" si="49"/>
        <v>13.75466297322253</v>
      </c>
      <c r="D60" s="117">
        <f t="shared" si="49"/>
        <v>10.495685902002691</v>
      </c>
      <c r="E60" s="117">
        <f t="shared" si="49"/>
        <v>12.950920856147336</v>
      </c>
      <c r="F60" s="117">
        <f t="shared" ref="F60:G60" si="61">F36/F12</f>
        <v>10.068164450557848</v>
      </c>
      <c r="G60" s="117">
        <f t="shared" si="61"/>
        <v>9.1511891531451433</v>
      </c>
      <c r="H60" s="117">
        <f t="shared" ref="H60:J60" si="62">H36/H12</f>
        <v>8.5774050780340083</v>
      </c>
      <c r="I60" s="117">
        <f t="shared" si="62"/>
        <v>9.5031162698320664</v>
      </c>
      <c r="J60" s="117">
        <f t="shared" si="62"/>
        <v>10.266763361976386</v>
      </c>
      <c r="K60" s="116">
        <f t="shared" ref="K60:L60" si="63">K36/K12</f>
        <v>10.250234978679881</v>
      </c>
      <c r="L60" s="184">
        <f t="shared" si="63"/>
        <v>11.653109997754516</v>
      </c>
      <c r="N60" s="30">
        <f t="shared" si="53"/>
        <v>0.1368627179759844</v>
      </c>
    </row>
    <row r="61" spans="1:14" ht="20.100000000000001" customHeight="1" x14ac:dyDescent="0.25">
      <c r="A61" s="24"/>
      <c r="B61" t="s">
        <v>13</v>
      </c>
      <c r="C61" s="116">
        <f t="shared" si="49"/>
        <v>21.465735798703776</v>
      </c>
      <c r="D61" s="117">
        <f t="shared" si="49"/>
        <v>14.720789007092199</v>
      </c>
      <c r="E61" s="117">
        <f t="shared" si="49"/>
        <v>12.061285530956013</v>
      </c>
      <c r="F61" s="117">
        <f t="shared" ref="F61:G61" si="64">F37/F13</f>
        <v>11.294826300496284</v>
      </c>
      <c r="G61" s="117">
        <f t="shared" si="64"/>
        <v>13.343641876226146</v>
      </c>
      <c r="H61" s="117">
        <f t="shared" ref="H61:J61" si="65">H37/H13</f>
        <v>19.202643817056646</v>
      </c>
      <c r="I61" s="117">
        <f t="shared" si="65"/>
        <v>21.300365388691954</v>
      </c>
      <c r="J61" s="117">
        <f t="shared" si="65"/>
        <v>18.774592946179059</v>
      </c>
      <c r="K61" s="116">
        <f t="shared" ref="K61:L61" si="66">K37/K13</f>
        <v>18.264876103261713</v>
      </c>
      <c r="L61" s="184">
        <f t="shared" si="66"/>
        <v>19.659127738855091</v>
      </c>
      <c r="N61" s="30">
        <f t="shared" si="53"/>
        <v>7.6335126923986876E-2</v>
      </c>
    </row>
    <row r="62" spans="1:14" ht="20.100000000000001" customHeight="1" x14ac:dyDescent="0.25">
      <c r="A62" s="24"/>
      <c r="B62" t="s">
        <v>16</v>
      </c>
      <c r="C62" s="116">
        <f t="shared" si="49"/>
        <v>8.5465300809799558</v>
      </c>
      <c r="D62" s="117">
        <f t="shared" si="49"/>
        <v>10.986867547585044</v>
      </c>
      <c r="E62" s="117">
        <f t="shared" si="49"/>
        <v>8.4069324817011086</v>
      </c>
      <c r="F62" s="117">
        <f t="shared" ref="F62:G62" si="67">F38/F14</f>
        <v>8.1401663674342579</v>
      </c>
      <c r="G62" s="117">
        <f t="shared" si="67"/>
        <v>7.8997118247652534</v>
      </c>
      <c r="H62" s="117">
        <f t="shared" ref="H62:J62" si="68">H38/H14</f>
        <v>7.6815972604717064</v>
      </c>
      <c r="I62" s="117">
        <f t="shared" si="68"/>
        <v>10.237680396275858</v>
      </c>
      <c r="J62" s="117">
        <f t="shared" si="68"/>
        <v>12.053718863036519</v>
      </c>
      <c r="K62" s="116">
        <f t="shared" ref="K62:L62" si="69">K38/K14</f>
        <v>11.932560420954655</v>
      </c>
      <c r="L62" s="184">
        <f t="shared" si="69"/>
        <v>14.842577194465974</v>
      </c>
      <c r="N62" s="30">
        <f t="shared" si="53"/>
        <v>0.24387194959441119</v>
      </c>
    </row>
    <row r="63" spans="1:14" ht="20.100000000000001" customHeight="1" x14ac:dyDescent="0.25">
      <c r="A63" s="24"/>
      <c r="B63" t="s">
        <v>83</v>
      </c>
      <c r="C63" s="116">
        <f t="shared" si="49"/>
        <v>8.8219907864146805</v>
      </c>
      <c r="D63" s="117">
        <f t="shared" si="49"/>
        <v>7.9278075188695167</v>
      </c>
      <c r="E63" s="117">
        <f t="shared" si="49"/>
        <v>5.3059111054299448</v>
      </c>
      <c r="F63" s="117">
        <f t="shared" ref="F63:G63" si="70">F39/F15</f>
        <v>7.4216689735864705</v>
      </c>
      <c r="G63" s="117">
        <f t="shared" si="70"/>
        <v>7.9880684466342631</v>
      </c>
      <c r="H63" s="117">
        <f t="shared" ref="H63:J63" si="71">H39/H15</f>
        <v>7.3332827086244254</v>
      </c>
      <c r="I63" s="117">
        <f t="shared" si="71"/>
        <v>7.1522634276769503</v>
      </c>
      <c r="J63" s="117">
        <f t="shared" si="71"/>
        <v>8.2444028120030968</v>
      </c>
      <c r="K63" s="116">
        <f t="shared" ref="K63:L63" si="72">K39/K15</f>
        <v>7.9350826900670901</v>
      </c>
      <c r="L63" s="184">
        <f t="shared" si="72"/>
        <v>11.894671248448333</v>
      </c>
      <c r="N63" s="30">
        <f t="shared" si="53"/>
        <v>0.49899776890009506</v>
      </c>
    </row>
    <row r="64" spans="1:14" ht="20.100000000000001" customHeight="1" x14ac:dyDescent="0.25">
      <c r="A64" s="24"/>
      <c r="B64" t="s">
        <v>9</v>
      </c>
      <c r="C64" s="116">
        <f t="shared" si="49"/>
        <v>8.6157584549226236</v>
      </c>
      <c r="D64" s="117">
        <f t="shared" si="49"/>
        <v>9.2267089803991489</v>
      </c>
      <c r="E64" s="117">
        <f t="shared" si="49"/>
        <v>10.043909773256988</v>
      </c>
      <c r="F64" s="117">
        <f t="shared" ref="F64:G64" si="73">F40/F16</f>
        <v>9.7347836212761418</v>
      </c>
      <c r="G64" s="117">
        <f t="shared" si="73"/>
        <v>11.959347444545473</v>
      </c>
      <c r="H64" s="117">
        <f t="shared" ref="H64:J64" si="74">H40/H16</f>
        <v>11.144735654047807</v>
      </c>
      <c r="I64" s="117">
        <f t="shared" si="74"/>
        <v>11.410303001019457</v>
      </c>
      <c r="J64" s="117">
        <f t="shared" si="74"/>
        <v>12.086044849083638</v>
      </c>
      <c r="K64" s="116">
        <f t="shared" ref="K64:L64" si="75">K40/K16</f>
        <v>11.970850605927327</v>
      </c>
      <c r="L64" s="184">
        <f t="shared" si="75"/>
        <v>13.05889303733149</v>
      </c>
      <c r="N64" s="30">
        <f t="shared" si="53"/>
        <v>9.0890987384423888E-2</v>
      </c>
    </row>
    <row r="65" spans="1:42" ht="20.100000000000001" customHeight="1" x14ac:dyDescent="0.25">
      <c r="A65" s="24"/>
      <c r="B65" t="s">
        <v>12</v>
      </c>
      <c r="C65" s="116">
        <f t="shared" si="49"/>
        <v>6.5114133195300425</v>
      </c>
      <c r="D65" s="117">
        <f t="shared" si="49"/>
        <v>6.194533158108551</v>
      </c>
      <c r="E65" s="117">
        <f t="shared" si="49"/>
        <v>5.8572628598213905</v>
      </c>
      <c r="F65" s="117">
        <f t="shared" ref="F65:G65" si="76">F41/F17</f>
        <v>4.6456746925895409</v>
      </c>
      <c r="G65" s="117">
        <f t="shared" si="76"/>
        <v>5.0539941688228893</v>
      </c>
      <c r="H65" s="117">
        <f t="shared" ref="H65:J65" si="77">H41/H17</f>
        <v>5.2067475807992807</v>
      </c>
      <c r="I65" s="117">
        <f t="shared" si="77"/>
        <v>5.6203474944799732</v>
      </c>
      <c r="J65" s="117">
        <f t="shared" si="77"/>
        <v>6.2365411976833371</v>
      </c>
      <c r="K65" s="116">
        <f t="shared" ref="K65:L65" si="78">K41/K17</f>
        <v>6.0943377334759665</v>
      </c>
      <c r="L65" s="184">
        <f t="shared" si="78"/>
        <v>7.0220737166062781</v>
      </c>
      <c r="N65" s="30">
        <f t="shared" si="53"/>
        <v>0.15222917135594455</v>
      </c>
    </row>
    <row r="66" spans="1:42" ht="20.100000000000001" customHeight="1" x14ac:dyDescent="0.25">
      <c r="A66" s="24"/>
      <c r="B66" t="s">
        <v>11</v>
      </c>
      <c r="C66" s="116">
        <f t="shared" si="49"/>
        <v>9.4593915192518825</v>
      </c>
      <c r="D66" s="117">
        <f t="shared" si="49"/>
        <v>9.8262393081334114</v>
      </c>
      <c r="E66" s="117">
        <f t="shared" si="49"/>
        <v>9.8714347596235577</v>
      </c>
      <c r="F66" s="117">
        <f t="shared" ref="F66:G66" si="79">F42/F18</f>
        <v>9.5642067097241092</v>
      </c>
      <c r="G66" s="117">
        <f t="shared" si="79"/>
        <v>8.986912153786843</v>
      </c>
      <c r="H66" s="117">
        <f t="shared" ref="H66:J66" si="80">H42/H18</f>
        <v>9.5622009717787151</v>
      </c>
      <c r="I66" s="117">
        <f t="shared" si="80"/>
        <v>9.9405753009189102</v>
      </c>
      <c r="J66" s="117">
        <f t="shared" si="80"/>
        <v>9.736549498390465</v>
      </c>
      <c r="K66" s="116">
        <f t="shared" ref="K66:L66" si="81">K42/K18</f>
        <v>9.6521625361726429</v>
      </c>
      <c r="L66" s="184">
        <f t="shared" si="81"/>
        <v>10.453158406916328</v>
      </c>
      <c r="N66" s="30">
        <f t="shared" si="53"/>
        <v>8.2986156495174726E-2</v>
      </c>
    </row>
    <row r="67" spans="1:42" s="1" customFormat="1" ht="20.100000000000001" customHeight="1" x14ac:dyDescent="0.25">
      <c r="A67" s="24"/>
      <c r="B67" t="s">
        <v>6</v>
      </c>
      <c r="C67" s="116">
        <f t="shared" si="49"/>
        <v>10.43620664331918</v>
      </c>
      <c r="D67" s="117">
        <f t="shared" si="49"/>
        <v>10.88841256916583</v>
      </c>
      <c r="E67" s="117">
        <f t="shared" si="49"/>
        <v>11.564204729106528</v>
      </c>
      <c r="F67" s="117">
        <f t="shared" ref="F67:G67" si="82">F43/F19</f>
        <v>11.385769200869499</v>
      </c>
      <c r="G67" s="117">
        <f t="shared" si="82"/>
        <v>11.546971243508999</v>
      </c>
      <c r="H67" s="117">
        <f t="shared" ref="H67:J67" si="83">H43/H19</f>
        <v>11.892505266359258</v>
      </c>
      <c r="I67" s="117">
        <f t="shared" si="83"/>
        <v>12.298059322673847</v>
      </c>
      <c r="J67" s="117">
        <f t="shared" si="83"/>
        <v>13.022248904141938</v>
      </c>
      <c r="K67" s="116">
        <f t="shared" ref="K67:L67" si="84">K43/K19</f>
        <v>12.989699801873032</v>
      </c>
      <c r="L67" s="184">
        <f t="shared" si="84"/>
        <v>14.547176652085748</v>
      </c>
      <c r="M67"/>
      <c r="N67" s="30">
        <f t="shared" si="53"/>
        <v>0.11990091179690984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M67"/>
      <c r="AN67"/>
      <c r="AO67"/>
      <c r="AP67"/>
    </row>
    <row r="68" spans="1:42" ht="20.100000000000001" customHeight="1" thickBot="1" x14ac:dyDescent="0.3">
      <c r="A68" s="24"/>
      <c r="B68" t="s">
        <v>7</v>
      </c>
      <c r="C68" s="120">
        <f t="shared" si="49"/>
        <v>17.343538291795131</v>
      </c>
      <c r="D68" s="121">
        <f t="shared" si="49"/>
        <v>15.135612348541587</v>
      </c>
      <c r="E68" s="121">
        <f t="shared" si="49"/>
        <v>17.897327696503972</v>
      </c>
      <c r="F68" s="121">
        <f t="shared" ref="F68:G68" si="85">F44/F20</f>
        <v>17.227658366505111</v>
      </c>
      <c r="G68" s="121">
        <f t="shared" si="85"/>
        <v>17.857502174372957</v>
      </c>
      <c r="H68" s="121">
        <f t="shared" ref="H68:J68" si="86">H44/H20</f>
        <v>18.798711710200049</v>
      </c>
      <c r="I68" s="121">
        <f t="shared" si="86"/>
        <v>18.072875774480462</v>
      </c>
      <c r="J68" s="121">
        <f t="shared" si="86"/>
        <v>19.17835219965384</v>
      </c>
      <c r="K68" s="116">
        <f t="shared" ref="K68:L68" si="87">K44/K20</f>
        <v>18.954470114489197</v>
      </c>
      <c r="L68" s="184">
        <f t="shared" si="87"/>
        <v>21.644508060335149</v>
      </c>
      <c r="N68" s="34">
        <f t="shared" si="53"/>
        <v>0.14192103127112107</v>
      </c>
    </row>
    <row r="69" spans="1:42" ht="20.100000000000001" customHeight="1" thickBot="1" x14ac:dyDescent="0.3">
      <c r="A69" s="5" t="s">
        <v>45</v>
      </c>
      <c r="B69" s="6"/>
      <c r="C69" s="123">
        <f t="shared" si="49"/>
        <v>4.3607267461763808</v>
      </c>
      <c r="D69" s="124">
        <f t="shared" si="49"/>
        <v>4.3688660485568471</v>
      </c>
      <c r="E69" s="124">
        <f t="shared" si="49"/>
        <v>4.2553963546621869</v>
      </c>
      <c r="F69" s="124">
        <f t="shared" ref="F69:G69" si="88">F45/F21</f>
        <v>4.2796460972023116</v>
      </c>
      <c r="G69" s="124">
        <f t="shared" si="88"/>
        <v>4.2715930980478385</v>
      </c>
      <c r="H69" s="124">
        <f t="shared" ref="H69:J69" si="89">H45/H21</f>
        <v>4.3261342870984061</v>
      </c>
      <c r="I69" s="124">
        <f t="shared" si="89"/>
        <v>4.5796221015951071</v>
      </c>
      <c r="J69" s="124">
        <f t="shared" si="89"/>
        <v>4.5885328983679168</v>
      </c>
      <c r="K69" s="123">
        <f t="shared" ref="K69:L69" si="90">K45/K21</f>
        <v>4.5787740061484765</v>
      </c>
      <c r="L69" s="185">
        <f t="shared" si="90"/>
        <v>4.727796809156259</v>
      </c>
      <c r="N69" s="23">
        <f t="shared" si="53"/>
        <v>3.2546442084206699E-2</v>
      </c>
    </row>
    <row r="70" spans="1:42" ht="20.100000000000001" customHeight="1" x14ac:dyDescent="0.25">
      <c r="A70" s="24"/>
      <c r="B70" t="s">
        <v>4</v>
      </c>
      <c r="C70" s="116">
        <f t="shared" si="49"/>
        <v>3.1413348569399915</v>
      </c>
      <c r="D70" s="117">
        <f t="shared" si="49"/>
        <v>4.3284595703762214</v>
      </c>
      <c r="E70" s="117">
        <f t="shared" si="49"/>
        <v>3.1386516925936014</v>
      </c>
      <c r="F70" s="117">
        <f t="shared" ref="F70:G70" si="91">F46/F22</f>
        <v>6.0754139030935139</v>
      </c>
      <c r="G70" s="117">
        <f t="shared" si="91"/>
        <v>7.2685314138173851</v>
      </c>
      <c r="H70" s="117">
        <f t="shared" ref="H70:J70" si="92">H46/H22</f>
        <v>6.5255867000418615</v>
      </c>
      <c r="I70" s="117">
        <f t="shared" si="92"/>
        <v>6.5262930620096116</v>
      </c>
      <c r="J70" s="117">
        <f t="shared" si="92"/>
        <v>8.3999897512940525</v>
      </c>
      <c r="K70" s="116">
        <f t="shared" ref="K70:L70" si="93">K46/K22</f>
        <v>8.6852647838859198</v>
      </c>
      <c r="L70" s="184">
        <f t="shared" si="93"/>
        <v>9.3183562551713592</v>
      </c>
      <c r="N70" s="241">
        <f t="shared" si="53"/>
        <v>7.2892593034127928E-2</v>
      </c>
    </row>
    <row r="71" spans="1:42" ht="20.100000000000001" customHeight="1" thickBot="1" x14ac:dyDescent="0.3">
      <c r="A71" s="24"/>
      <c r="B71" t="s">
        <v>3</v>
      </c>
      <c r="C71" s="120">
        <f t="shared" si="49"/>
        <v>4.3699453667179951</v>
      </c>
      <c r="D71" s="117">
        <f t="shared" si="49"/>
        <v>4.3690461229431028</v>
      </c>
      <c r="E71" s="117">
        <f t="shared" si="49"/>
        <v>4.2580664307500946</v>
      </c>
      <c r="F71" s="117">
        <f t="shared" ref="F71:G71" si="94">F47/F23</f>
        <v>4.2757988184197595</v>
      </c>
      <c r="G71" s="117">
        <f t="shared" si="94"/>
        <v>4.259372905848462</v>
      </c>
      <c r="H71" s="117">
        <f t="shared" ref="H71:J71" si="95">H47/H23</f>
        <v>4.307730186716701</v>
      </c>
      <c r="I71" s="117">
        <f t="shared" si="95"/>
        <v>4.5653398252911126</v>
      </c>
      <c r="J71" s="117">
        <f t="shared" si="95"/>
        <v>4.5584732032962343</v>
      </c>
      <c r="K71" s="116">
        <f t="shared" ref="K71:L71" si="96">K47/K23</f>
        <v>4.5458484992514503</v>
      </c>
      <c r="L71" s="184">
        <f t="shared" si="96"/>
        <v>4.690444557019612</v>
      </c>
      <c r="N71" s="34">
        <f t="shared" si="53"/>
        <v>3.1808375882296104E-2</v>
      </c>
    </row>
    <row r="72" spans="1:42" ht="20.100000000000001" customHeight="1" thickBot="1" x14ac:dyDescent="0.3">
      <c r="A72" s="74" t="s">
        <v>5</v>
      </c>
      <c r="B72" s="100"/>
      <c r="C72" s="126">
        <f t="shared" ref="C72:E72" si="97">C48/C24</f>
        <v>6.2654848542489967</v>
      </c>
      <c r="D72" s="127">
        <f t="shared" si="97"/>
        <v>6.4560462042243847</v>
      </c>
      <c r="E72" s="127">
        <f t="shared" si="97"/>
        <v>6.5952788640868016</v>
      </c>
      <c r="F72" s="127">
        <f t="shared" ref="F72:G72" si="98">F48/F24</f>
        <v>6.5978985402664216</v>
      </c>
      <c r="G72" s="127">
        <f t="shared" si="98"/>
        <v>6.5158732455828323</v>
      </c>
      <c r="H72" s="127">
        <f t="shared" ref="H72:J72" si="99">H48/H24</f>
        <v>6.7580608668459456</v>
      </c>
      <c r="I72" s="127">
        <f t="shared" si="99"/>
        <v>6.971668444547066</v>
      </c>
      <c r="J72" s="127">
        <f t="shared" si="99"/>
        <v>7.2171531613978024</v>
      </c>
      <c r="K72" s="186">
        <f t="shared" ref="K72:L72" si="100">K48/K24</f>
        <v>7.1673840316154864</v>
      </c>
      <c r="L72" s="187">
        <f t="shared" si="100"/>
        <v>8.0217076939604404</v>
      </c>
      <c r="N72" s="128">
        <f t="shared" si="53"/>
        <v>0.11919602166934459</v>
      </c>
    </row>
    <row r="74" spans="1:42" ht="15.75" x14ac:dyDescent="0.25">
      <c r="A74" s="99" t="s">
        <v>38</v>
      </c>
    </row>
  </sheetData>
  <mergeCells count="51">
    <mergeCell ref="I29:I30"/>
    <mergeCell ref="T5:T6"/>
    <mergeCell ref="T29:T30"/>
    <mergeCell ref="I53:I54"/>
    <mergeCell ref="Y5:Z5"/>
    <mergeCell ref="U29:U30"/>
    <mergeCell ref="Y29:Z29"/>
    <mergeCell ref="U5:U6"/>
    <mergeCell ref="O29:O30"/>
    <mergeCell ref="P29:P30"/>
    <mergeCell ref="O5:O6"/>
    <mergeCell ref="P5:P6"/>
    <mergeCell ref="S5:S6"/>
    <mergeCell ref="S29:S30"/>
    <mergeCell ref="Q5:Q6"/>
    <mergeCell ref="Q29:Q30"/>
    <mergeCell ref="R5:R6"/>
    <mergeCell ref="R29:R30"/>
    <mergeCell ref="V5:W5"/>
    <mergeCell ref="V29:W29"/>
    <mergeCell ref="A29:B30"/>
    <mergeCell ref="C29:C30"/>
    <mergeCell ref="D29:D30"/>
    <mergeCell ref="E29:E30"/>
    <mergeCell ref="N29:N30"/>
    <mergeCell ref="J29:J30"/>
    <mergeCell ref="H29:H30"/>
    <mergeCell ref="F29:F30"/>
    <mergeCell ref="G29:G30"/>
    <mergeCell ref="K29:L29"/>
    <mergeCell ref="A5:B6"/>
    <mergeCell ref="C5:C6"/>
    <mergeCell ref="D5:D6"/>
    <mergeCell ref="E5:E6"/>
    <mergeCell ref="N5:N6"/>
    <mergeCell ref="J5:J6"/>
    <mergeCell ref="K5:L5"/>
    <mergeCell ref="H5:H6"/>
    <mergeCell ref="F5:F6"/>
    <mergeCell ref="G5:G6"/>
    <mergeCell ref="I5:I6"/>
    <mergeCell ref="A53:B54"/>
    <mergeCell ref="C53:C54"/>
    <mergeCell ref="D53:D54"/>
    <mergeCell ref="E53:E54"/>
    <mergeCell ref="N53:N54"/>
    <mergeCell ref="J53:J54"/>
    <mergeCell ref="H53:H54"/>
    <mergeCell ref="F53:F54"/>
    <mergeCell ref="G53:G54"/>
    <mergeCell ref="K53:L53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V7:W24 Y8:Y10 V31:W48 Y31:Z34 K55:L58 N55:N58 Y7 Y12:Y23 Y36:Z48 Z35 K60:L72 N60:N72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N55:N72</xm:sqref>
        </x14:conditionalFormatting>
        <x14:conditionalFormatting xmlns:xm="http://schemas.microsoft.com/office/excel/2006/main">
          <x14:cfRule type="iconSet" priority="1" id="{299E99B0-10FC-4E19-9C88-6578AE937E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Y7:Z24</xm:sqref>
        </x14:conditionalFormatting>
        <x14:conditionalFormatting xmlns:xm="http://schemas.microsoft.com/office/excel/2006/main">
          <x14:cfRule type="iconSet" priority="3" id="{45B4170D-8628-4A21-844A-154F9F6965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Y31:Z48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2024-12-03T10:41:09Z</dcterms:modified>
</cp:coreProperties>
</file>